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codeName="ThisWorkbook"/>
  <bookViews>
    <workbookView xWindow="65416" yWindow="65416" windowWidth="29040" windowHeight="15840" activeTab="0"/>
  </bookViews>
  <sheets>
    <sheet name="Příloha č. 4" sheetId="1" r:id="rId1"/>
    <sheet name="podrozpočet 3.4" sheetId="2" r:id="rId2"/>
  </sheets>
  <externalReferences>
    <externalReference r:id="rId5"/>
  </externalReferences>
  <definedNames>
    <definedName name="_xlnm._FilterDatabase" localSheetId="1" hidden="1">'podrozpočet 3.4'!$C$114:$K$133</definedName>
    <definedName name="_xlnm.Print_Area" localSheetId="1">'podrozpočet 3.4'!$B$103:$J$134</definedName>
    <definedName name="_xlnm.Print_Titles" localSheetId="1">'podrozpočet 3.4'!$114:$114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<sst xmlns="http://schemas.openxmlformats.org/spreadsheetml/2006/main" count="461" uniqueCount="211">
  <si>
    <t>Číslo</t>
  </si>
  <si>
    <t>Položka</t>
  </si>
  <si>
    <t>Množství</t>
  </si>
  <si>
    <t>MJ</t>
  </si>
  <si>
    <t>DPH 21%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</si>
  <si>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</si>
  <si>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</si>
  <si>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</si>
  <si>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</si>
  <si>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</si>
  <si>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</si>
  <si>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</si>
  <si>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</si>
  <si>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</si>
  <si>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</si>
  <si>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</si>
  <si>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</si>
  <si>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1.8</t>
  </si>
  <si>
    <t>1.9</t>
  </si>
  <si>
    <t>2.</t>
  </si>
  <si>
    <t>Montážní práce</t>
  </si>
  <si>
    <t>2.1</t>
  </si>
  <si>
    <t>Demontáž stávajícího svítidla</t>
  </si>
  <si>
    <t>2.2</t>
  </si>
  <si>
    <t>Montáž nového svítidla</t>
  </si>
  <si>
    <t>3.</t>
  </si>
  <si>
    <t>Ostatní</t>
  </si>
  <si>
    <t>3.1</t>
  </si>
  <si>
    <t>Pronájem montážní plošiny (hod.)</t>
  </si>
  <si>
    <t>hod</t>
  </si>
  <si>
    <t>3.2</t>
  </si>
  <si>
    <t>Příplatek za recyklaci svítidel</t>
  </si>
  <si>
    <t>3.3</t>
  </si>
  <si>
    <t>kpl</t>
  </si>
  <si>
    <t>Revizní zpráva RVO</t>
  </si>
  <si>
    <t>Suma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</si>
  <si>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</si>
  <si>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</si>
  <si>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</si>
  <si>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</si>
  <si>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</si>
  <si>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</si>
  <si>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</si>
  <si>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</si>
  <si>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</si>
  <si>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</si>
  <si>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výdaje v Kč bez DPH</t>
  </si>
  <si>
    <t>výdaje v Kč s DPH</t>
  </si>
  <si>
    <t>Celkové výdaje</t>
  </si>
  <si>
    <t>Nezpůsobilé</t>
  </si>
  <si>
    <t>z toho způsobilé výdaje</t>
  </si>
  <si>
    <t>z toho nezpůsobilé výdaje</t>
  </si>
  <si>
    <t>Způsobilé</t>
  </si>
  <si>
    <t>1.10</t>
  </si>
  <si>
    <t>1.11</t>
  </si>
  <si>
    <t>1.12</t>
  </si>
  <si>
    <t>1.13</t>
  </si>
  <si>
    <t>Přechodové svítidlo typ 1/5700K/REG/CLO/NEMA, včetně modulu pro řízení</t>
  </si>
  <si>
    <t>Silniční LED svítidlo typ 2/2700K/REG/CLO/NEMA, včetně modulu pro řízení</t>
  </si>
  <si>
    <t>Silniční LED svítidlo typ 1/2700K/REG/CLO/NEMA, včetně modulu pro řízení</t>
  </si>
  <si>
    <t>Silniční LED svítidlo typ 3/2700K/REG/CLO/NEMA, včetně modulu pro řízení</t>
  </si>
  <si>
    <t>Silniční LED svítidlo typ 4/2700K/REG/CLO/NEMA, včetně modulu pro řízení</t>
  </si>
  <si>
    <t>Silniční LED svítidlo typ 5/2700K/REG/CLO/NEMA, včetně modulu pro řízení</t>
  </si>
  <si>
    <t>Silniční LED svítidlo typ 6/2700K/REG/CLO/NEMA, včetně modulu pro řízení</t>
  </si>
  <si>
    <t>Silniční LED svítidlo typ 7/2700K/REG/CLO/NEMA, včetně modulu pro řízení</t>
  </si>
  <si>
    <t>Silniční LED svítidlo typ 8/2700K/REG/CLO/NEMA, včetně modulu pro řízení</t>
  </si>
  <si>
    <t>Silniční LED svítidlo typ 9/2700K//REG/CLO/NEMA, včetně modulu pro řízení</t>
  </si>
  <si>
    <t>Silniční LED svítidlo typ 10/2700K/REG/CLO/NEMA, včetně modulu pro řízení</t>
  </si>
  <si>
    <t>Silniční LED svítidlo typ 11/2700K/REG/CLO/NEMA, včetně modulu pro řízení</t>
  </si>
  <si>
    <t>Silniční LED svítidlo typ 12/2700K/REG/CLO/NEMA, včetně modulu pro řízení</t>
  </si>
  <si>
    <t xml:space="preserve"> = 246 ks)</t>
  </si>
  <si>
    <r>
      <rPr>
        <i/>
        <sz val="9"/>
        <color theme="1"/>
        <rFont val="Calibri"/>
        <family val="2"/>
      </rPr>
      <t>*</t>
    </r>
    <r>
      <rPr>
        <i/>
        <sz val="9"/>
        <color theme="1"/>
        <rFont val="Calibri"/>
        <family val="2"/>
        <scheme val="minor"/>
      </rPr>
      <t xml:space="preserve">svítidla jsou včetně svodového kabelu                                                            </t>
    </r>
    <r>
      <rPr>
        <sz val="9"/>
        <color rgb="FFFF0000"/>
        <rFont val="Calibri"/>
        <family val="2"/>
        <scheme val="minor"/>
      </rPr>
      <t>(kontrolní součet:</t>
    </r>
  </si>
  <si>
    <t>Příloha č.4</t>
  </si>
  <si>
    <t>Projekt: Město Mikulov, Snížení energetické náročnosti veřejného osvětlení 2022 (II)</t>
  </si>
  <si>
    <t>3.4</t>
  </si>
  <si>
    <t>&gt;&gt;  skryté sloupce  &lt;&lt;</t>
  </si>
  <si>
    <t>{4ccc9640-6b87-4c99-b24e-1b286fdfffbb}</t>
  </si>
  <si>
    <t>2</t>
  </si>
  <si>
    <t>KRYCÍ LIST SOUPISU PRACÍ</t>
  </si>
  <si>
    <t>v ---  níže se nacházejí doplnkové a pomocné údaje k sestavám  --- v</t>
  </si>
  <si>
    <t>False</t>
  </si>
  <si>
    <t>Stavba:</t>
  </si>
  <si>
    <t>EFEKT 2022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</si>
  <si>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</si>
  <si>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</si>
  <si>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</si>
  <si>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</si>
  <si>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</si>
  <si>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</si>
  <si>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</si>
  <si>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</si>
  <si>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</si>
  <si>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</si>
  <si>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</si>
  <si>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</si>
  <si>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Ing. Richard Gábor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</si>
  <si>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</si>
  <si>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</si>
  <si>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</si>
  <si>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</si>
  <si>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</si>
  <si>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</si>
  <si>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</si>
  <si>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</si>
  <si>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</si>
  <si>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</si>
  <si>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</si>
  <si>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</si>
  <si>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</si>
  <si>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</si>
  <si>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</si>
  <si>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</si>
  <si>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</si>
  <si>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</si>
  <si>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</si>
  <si>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</si>
  <si>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</si>
  <si>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</si>
  <si>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</si>
  <si>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</si>
  <si>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</si>
  <si>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</si>
  <si>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21-M - Elektromontáže</t>
  </si>
  <si>
    <t xml:space="preserve">    46-M - Zemní práce při extr.mont.pracích</t>
  </si>
  <si>
    <t>SOUPIS PRACÍ - NEZPŮSOBILÉ VÝDAJE</t>
  </si>
  <si>
    <t>Město Mikulov, Snížení energetické náročnosti veřejného osvětlení 2022 (II)</t>
  </si>
  <si>
    <t>PČ</t>
  </si>
  <si>
    <t>Typ</t>
  </si>
  <si>
    <t>Kód</t>
  </si>
  <si>
    <t>Popis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</si>
  <si>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</si>
  <si>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</si>
  <si>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</si>
  <si>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</si>
  <si>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</si>
  <si>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</si>
  <si>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</si>
  <si>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</si>
  <si>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 (bez DPH)</t>
  </si>
  <si>
    <t>D</t>
  </si>
  <si>
    <t>M</t>
  </si>
  <si>
    <t>Práce a dodávky M</t>
  </si>
  <si>
    <t>3</t>
  </si>
  <si>
    <t>0</t>
  </si>
  <si>
    <t>ROZPOCET</t>
  </si>
  <si>
    <t>21-M</t>
  </si>
  <si>
    <t>Elektromontáže</t>
  </si>
  <si>
    <t>1</t>
  </si>
  <si>
    <t>K</t>
  </si>
  <si>
    <t>210040551</t>
  </si>
  <si>
    <t>Montáž šablon nn pro vedení svorkou šroubovou do 50 mm2</t>
  </si>
  <si>
    <t>kus</t>
  </si>
  <si>
    <t>64</t>
  </si>
  <si>
    <t>-822256338</t>
  </si>
  <si>
    <t>1207786</t>
  </si>
  <si>
    <t>SVORKA UNIVERZALNI KE61 SEDA 6-50MM2</t>
  </si>
  <si>
    <t>128</t>
  </si>
  <si>
    <t>-2128038422</t>
  </si>
  <si>
    <t>1000295271</t>
  </si>
  <si>
    <t>ENSTO SLIP12.1 Proudová propichovací svorka NN, izol. 10-95 Al/Cu // izol. 1,5-50 Al/Cu mm2</t>
  </si>
  <si>
    <t>-219230619</t>
  </si>
  <si>
    <t>4</t>
  </si>
  <si>
    <t>210101233</t>
  </si>
  <si>
    <t>Propojení kabelů celoplastových spojkou do 1 kV venkovní smršťovací SVCZ 1 až 5 žíly do 4x10 až 16 mm2</t>
  </si>
  <si>
    <t>1856044122</t>
  </si>
  <si>
    <t>5</t>
  </si>
  <si>
    <t>8500490502</t>
  </si>
  <si>
    <t>Soubor kabelový se spojovačem SVCZ 4–16</t>
  </si>
  <si>
    <t>-989047638</t>
  </si>
  <si>
    <t>6</t>
  </si>
  <si>
    <t>210204011</t>
  </si>
  <si>
    <t>Montáž stožárů osvětlení ocelových samostatně stojících délky do 12 m</t>
  </si>
  <si>
    <t>-420293267</t>
  </si>
  <si>
    <t>7</t>
  </si>
  <si>
    <t>10.056.647</t>
  </si>
  <si>
    <t>Stožár k přechodům pro chodce PB 6 - 133/108/89</t>
  </si>
  <si>
    <t>-1383531483</t>
  </si>
  <si>
    <t>8</t>
  </si>
  <si>
    <t>210204103</t>
  </si>
  <si>
    <t>Montáž výložníků osvětlení jednoramenných sloupových hmotnosti do 35 kg</t>
  </si>
  <si>
    <t>531422826</t>
  </si>
  <si>
    <t>9</t>
  </si>
  <si>
    <t>1010043706</t>
  </si>
  <si>
    <t>UNI 1 - 1000 výložník rovný, UNI bandimex</t>
  </si>
  <si>
    <t>830347531</t>
  </si>
  <si>
    <t>10</t>
  </si>
  <si>
    <t>10.211.993</t>
  </si>
  <si>
    <t>Výložník k přechodům pro chodce PDB1-2000/89</t>
  </si>
  <si>
    <t>-196775467</t>
  </si>
  <si>
    <t>11</t>
  </si>
  <si>
    <t>210204201</t>
  </si>
  <si>
    <t>Montáž elektrovýzbroje stožárů osvětlení 1 okruh</t>
  </si>
  <si>
    <t>1511644795</t>
  </si>
  <si>
    <t>12</t>
  </si>
  <si>
    <t>1010043824</t>
  </si>
  <si>
    <t>SR 481-14 Z/Un, IP 20 elektrovýzbroj s 1 násuvnou pojistkou E 14</t>
  </si>
  <si>
    <t>-1074675107</t>
  </si>
  <si>
    <t>210812035</t>
  </si>
  <si>
    <t>Montáž kabelu Cu plného nebo laněného do 1 kV žíly 4x16 mm2 (např. CYKY) bez ukončení uloženého volně nebo v liště</t>
  </si>
  <si>
    <t>m</t>
  </si>
  <si>
    <t>-1323639877</t>
  </si>
  <si>
    <t>34111080</t>
  </si>
  <si>
    <t>kabel instalační jádro Cu plné izolace PVC plášť PVC 450/750V (CYKY) 4x16mm2</t>
  </si>
  <si>
    <t>-115918428</t>
  </si>
  <si>
    <t>46-M</t>
  </si>
  <si>
    <t>Zemní práce při extr.mont.pracích</t>
  </si>
  <si>
    <t>460641113</t>
  </si>
  <si>
    <t xml:space="preserve">Betónový základ pro stožár komplet </t>
  </si>
  <si>
    <t>-1790384938</t>
  </si>
  <si>
    <t>(podrozpočet k pol.č. 3.4)</t>
  </si>
  <si>
    <t>další doplňkové činnosti (neuznatelné)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</si>
</sst>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dd\.mm\.yyyy"/>
    <numFmt numFmtId="165" formatCode="#,##0.00%"/>
    <numFmt numFmtId="166" formatCode="#,##0.00000"/>
    <numFmt numFmtId="167" formatCode="#,##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0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</cellStyleXfs>
  <cellXfs count="180">
    <xf numFmtId="0" fontId="0" fillId="0" borderId="0" xfId="0"/>
    <xf numFmtId="0" fontId="4" fillId="0" borderId="0" xfId="0" applyFont="1" applyAlignment="1">
      <alignment vertical="center"/>
    </xf>
    <xf numFmtId="44" fontId="5" fillId="2" borderId="1" xfId="20" applyFont="1" applyFill="1" applyBorder="1" applyAlignment="1">
      <alignment horizontal="center" vertical="center" wrapText="1"/>
    </xf>
    <xf numFmtId="49" fontId="3" fillId="2" borderId="1" xfId="23" applyNumberFormat="1" applyFont="1" applyFill="1" applyBorder="1" applyAlignment="1">
      <alignment horizontal="center" vertical="center"/>
      <protection/>
    </xf>
    <xf numFmtId="0" fontId="3" fillId="2" borderId="1" xfId="23" applyFont="1" applyFill="1" applyBorder="1" applyAlignment="1">
      <alignment vertical="center"/>
      <protection/>
    </xf>
    <xf numFmtId="0" fontId="4" fillId="2" borderId="1" xfId="23" applyFont="1" applyFill="1" applyBorder="1" applyAlignment="1">
      <alignment horizontal="center" vertical="center"/>
      <protection/>
    </xf>
    <xf numFmtId="44" fontId="4" fillId="2" borderId="1" xfId="20" applyFont="1" applyFill="1" applyBorder="1" applyAlignment="1">
      <alignment vertical="center"/>
    </xf>
    <xf numFmtId="44" fontId="4" fillId="2" borderId="1" xfId="20" applyFont="1" applyFill="1" applyBorder="1" applyAlignment="1">
      <alignment horizontal="center" vertical="center"/>
    </xf>
    <xf numFmtId="44" fontId="4" fillId="0" borderId="1" xfId="20" applyFont="1" applyBorder="1" applyAlignment="1">
      <alignment horizontal="center" vertical="center"/>
    </xf>
    <xf numFmtId="49" fontId="4" fillId="0" borderId="2" xfId="23" applyNumberFormat="1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 vertical="center"/>
      <protection/>
    </xf>
    <xf numFmtId="44" fontId="4" fillId="0" borderId="2" xfId="20" applyFont="1" applyBorder="1" applyAlignment="1">
      <alignment horizontal="center" vertical="center"/>
    </xf>
    <xf numFmtId="49" fontId="4" fillId="0" borderId="0" xfId="23" applyNumberFormat="1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44" fontId="4" fillId="0" borderId="0" xfId="20" applyFont="1" applyAlignment="1">
      <alignment vertical="center"/>
    </xf>
    <xf numFmtId="44" fontId="4" fillId="0" borderId="0" xfId="20" applyFont="1" applyAlignment="1">
      <alignment horizontal="center" vertical="center"/>
    </xf>
    <xf numFmtId="49" fontId="4" fillId="0" borderId="1" xfId="23" applyNumberFormat="1" applyFont="1" applyBorder="1" applyAlignment="1">
      <alignment horizontal="center" vertical="center"/>
      <protection/>
    </xf>
    <xf numFmtId="0" fontId="4" fillId="0" borderId="1" xfId="23" applyFont="1" applyBorder="1" applyAlignment="1">
      <alignment vertical="center"/>
      <protection/>
    </xf>
    <xf numFmtId="44" fontId="4" fillId="0" borderId="3" xfId="20" applyFont="1" applyBorder="1" applyAlignment="1">
      <alignment vertical="center"/>
    </xf>
    <xf numFmtId="0" fontId="4" fillId="2" borderId="2" xfId="23" applyFont="1" applyFill="1" applyBorder="1" applyAlignment="1">
      <alignment horizontal="center" vertical="center"/>
      <protection/>
    </xf>
    <xf numFmtId="44" fontId="4" fillId="0" borderId="1" xfId="20" applyFont="1" applyFill="1" applyBorder="1" applyAlignment="1">
      <alignment horizontal="center" vertical="center"/>
    </xf>
    <xf numFmtId="44" fontId="3" fillId="2" borderId="1" xfId="23" applyNumberFormat="1" applyFont="1" applyFill="1" applyBorder="1" applyAlignment="1">
      <alignment vertical="center"/>
      <protection/>
    </xf>
    <xf numFmtId="44" fontId="3" fillId="2" borderId="1" xfId="20" applyFont="1" applyFill="1" applyBorder="1" applyAlignment="1">
      <alignment vertical="center"/>
    </xf>
    <xf numFmtId="44" fontId="3" fillId="0" borderId="1" xfId="23" applyNumberFormat="1" applyFont="1" applyBorder="1" applyAlignment="1">
      <alignment vertical="center"/>
      <protection/>
    </xf>
    <xf numFmtId="44" fontId="3" fillId="0" borderId="0" xfId="23" applyNumberFormat="1" applyFont="1" applyAlignment="1">
      <alignment vertical="center"/>
      <protection/>
    </xf>
    <xf numFmtId="0" fontId="4" fillId="0" borderId="0" xfId="26" applyFont="1" applyAlignment="1">
      <alignment vertical="center" wrapText="1"/>
      <protection/>
    </xf>
    <xf numFmtId="0" fontId="3" fillId="2" borderId="1" xfId="23" applyFont="1" applyFill="1" applyBorder="1" applyAlignment="1">
      <alignment horizontal="left" vertical="center"/>
      <protection/>
    </xf>
    <xf numFmtId="0" fontId="3" fillId="2" borderId="1" xfId="23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/>
    </xf>
    <xf numFmtId="0" fontId="3" fillId="0" borderId="4" xfId="23" applyFont="1" applyBorder="1" applyAlignment="1">
      <alignment vertical="center"/>
      <protection/>
    </xf>
    <xf numFmtId="0" fontId="3" fillId="0" borderId="0" xfId="23" applyFont="1" applyAlignment="1">
      <alignment vertical="center"/>
      <protection/>
    </xf>
    <xf numFmtId="44" fontId="4" fillId="0" borderId="1" xfId="2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7" fillId="0" borderId="1" xfId="26" applyFont="1" applyBorder="1" applyAlignment="1">
      <alignment vertical="center" wrapText="1"/>
      <protection/>
    </xf>
    <xf numFmtId="10" fontId="7" fillId="0" borderId="1" xfId="21" applyNumberFormat="1" applyFont="1" applyBorder="1" applyAlignment="1">
      <alignment vertical="center" wrapText="1"/>
    </xf>
    <xf numFmtId="44" fontId="7" fillId="0" borderId="1" xfId="20" applyFont="1" applyBorder="1" applyAlignment="1">
      <alignment vertical="center" wrapText="1"/>
    </xf>
    <xf numFmtId="0" fontId="7" fillId="0" borderId="0" xfId="23" applyFont="1" applyAlignment="1">
      <alignment vertical="center" wrapText="1"/>
      <protection/>
    </xf>
    <xf numFmtId="49" fontId="4" fillId="0" borderId="5" xfId="23" applyNumberFormat="1" applyFont="1" applyBorder="1" applyAlignment="1">
      <alignment horizontal="center" vertical="center"/>
      <protection/>
    </xf>
    <xf numFmtId="14" fontId="7" fillId="0" borderId="5" xfId="23" applyNumberFormat="1" applyFont="1" applyBorder="1" applyAlignment="1">
      <alignment horizontal="left" vertical="center" wrapText="1"/>
      <protection/>
    </xf>
    <xf numFmtId="0" fontId="4" fillId="0" borderId="5" xfId="23" applyFont="1" applyBorder="1" applyAlignment="1">
      <alignment horizontal="center" vertical="center"/>
      <protection/>
    </xf>
    <xf numFmtId="44" fontId="4" fillId="0" borderId="5" xfId="20" applyFont="1" applyBorder="1" applyAlignment="1">
      <alignment horizontal="right" vertical="center"/>
    </xf>
    <xf numFmtId="44" fontId="4" fillId="0" borderId="5" xfId="2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8" fillId="0" borderId="0" xfId="23" applyFont="1" applyAlignment="1">
      <alignment vertical="center"/>
      <protection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23" applyFont="1" applyAlignment="1">
      <alignment horizontal="left" vertical="center"/>
      <protection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10" fillId="3" borderId="0" xfId="23" applyFont="1" applyFill="1" applyAlignment="1">
      <alignment horizontal="center" vertical="center"/>
      <protection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6" fillId="0" borderId="1" xfId="26" applyFont="1" applyBorder="1" applyAlignment="1">
      <alignment vertical="center" wrapText="1"/>
      <protection/>
    </xf>
    <xf numFmtId="44" fontId="4" fillId="4" borderId="2" xfId="20" applyFont="1" applyFill="1" applyBorder="1" applyAlignment="1" applyProtection="1">
      <alignment vertical="center"/>
      <protection locked="0"/>
    </xf>
    <xf numFmtId="44" fontId="4" fillId="4" borderId="1" xfId="20" applyFont="1" applyFill="1" applyBorder="1" applyAlignment="1" applyProtection="1">
      <alignment vertical="center"/>
      <protection locked="0"/>
    </xf>
    <xf numFmtId="44" fontId="4" fillId="0" borderId="2" xfId="20" applyFont="1" applyFill="1" applyBorder="1" applyAlignment="1" applyProtection="1">
      <alignment vertical="center"/>
      <protection/>
    </xf>
    <xf numFmtId="4" fontId="24" fillId="4" borderId="6" xfId="27" applyNumberFormat="1" applyFont="1" applyFill="1" applyBorder="1" applyAlignment="1" applyProtection="1">
      <alignment vertical="center"/>
      <protection locked="0"/>
    </xf>
    <xf numFmtId="4" fontId="32" fillId="4" borderId="6" xfId="27" applyNumberFormat="1" applyFont="1" applyFill="1" applyBorder="1" applyAlignment="1" applyProtection="1">
      <alignment vertical="center"/>
      <protection locked="0"/>
    </xf>
    <xf numFmtId="0" fontId="12" fillId="0" borderId="0" xfId="27" applyProtection="1">
      <alignment/>
      <protection/>
    </xf>
    <xf numFmtId="0" fontId="12" fillId="0" borderId="0" xfId="27" applyAlignment="1" applyProtection="1">
      <alignment horizontal="left" vertical="center"/>
      <protection/>
    </xf>
    <xf numFmtId="0" fontId="12" fillId="0" borderId="7" xfId="27" applyBorder="1" applyProtection="1">
      <alignment/>
      <protection/>
    </xf>
    <xf numFmtId="0" fontId="12" fillId="0" borderId="8" xfId="27" applyBorder="1" applyProtection="1">
      <alignment/>
      <protection/>
    </xf>
    <xf numFmtId="0" fontId="12" fillId="0" borderId="9" xfId="27" applyBorder="1" applyProtection="1">
      <alignment/>
      <protection/>
    </xf>
    <xf numFmtId="0" fontId="14" fillId="0" borderId="0" xfId="27" applyFont="1" applyAlignment="1" applyProtection="1">
      <alignment horizontal="left" vertical="center"/>
      <protection/>
    </xf>
    <xf numFmtId="0" fontId="15" fillId="0" borderId="0" xfId="27" applyFont="1" applyAlignment="1" applyProtection="1">
      <alignment horizontal="left" vertical="center"/>
      <protection/>
    </xf>
    <xf numFmtId="0" fontId="12" fillId="0" borderId="0" xfId="27" applyAlignment="1" applyProtection="1">
      <alignment vertical="center"/>
      <protection/>
    </xf>
    <xf numFmtId="0" fontId="12" fillId="0" borderId="9" xfId="27" applyBorder="1" applyAlignment="1" applyProtection="1">
      <alignment vertical="center"/>
      <protection/>
    </xf>
    <xf numFmtId="0" fontId="16" fillId="0" borderId="0" xfId="27" applyFont="1" applyAlignment="1" applyProtection="1">
      <alignment horizontal="left" vertical="center"/>
      <protection/>
    </xf>
    <xf numFmtId="0" fontId="18" fillId="0" borderId="0" xfId="27" applyFont="1" applyAlignment="1" applyProtection="1">
      <alignment horizontal="left" vertical="center"/>
      <protection/>
    </xf>
    <xf numFmtId="164" fontId="18" fillId="0" borderId="0" xfId="27" applyNumberFormat="1" applyFont="1" applyAlignment="1" applyProtection="1">
      <alignment horizontal="left" vertical="center"/>
      <protection/>
    </xf>
    <xf numFmtId="0" fontId="12" fillId="0" borderId="0" xfId="27" applyAlignment="1" applyProtection="1">
      <alignment vertical="center" wrapText="1"/>
      <protection/>
    </xf>
    <xf numFmtId="0" fontId="12" fillId="0" borderId="9" xfId="27" applyBorder="1" applyAlignment="1" applyProtection="1">
      <alignment vertical="center" wrapText="1"/>
      <protection/>
    </xf>
    <xf numFmtId="0" fontId="12" fillId="0" borderId="10" xfId="27" applyBorder="1" applyAlignment="1" applyProtection="1">
      <alignment vertical="center"/>
      <protection/>
    </xf>
    <xf numFmtId="0" fontId="19" fillId="0" borderId="0" xfId="27" applyFont="1" applyAlignment="1" applyProtection="1">
      <alignment horizontal="left" vertical="center"/>
      <protection/>
    </xf>
    <xf numFmtId="4" fontId="20" fillId="0" borderId="0" xfId="27" applyNumberFormat="1" applyFont="1" applyAlignment="1" applyProtection="1">
      <alignment vertical="center"/>
      <protection/>
    </xf>
    <xf numFmtId="0" fontId="16" fillId="0" borderId="0" xfId="27" applyFont="1" applyAlignment="1" applyProtection="1">
      <alignment horizontal="right" vertical="center"/>
      <protection/>
    </xf>
    <xf numFmtId="0" fontId="21" fillId="0" borderId="0" xfId="27" applyFont="1" applyAlignment="1" applyProtection="1">
      <alignment horizontal="left" vertical="center"/>
      <protection/>
    </xf>
    <xf numFmtId="4" fontId="16" fillId="0" borderId="0" xfId="27" applyNumberFormat="1" applyFont="1" applyAlignment="1" applyProtection="1">
      <alignment vertical="center"/>
      <protection/>
    </xf>
    <xf numFmtId="165" fontId="16" fillId="0" borderId="0" xfId="27" applyNumberFormat="1" applyFont="1" applyAlignment="1" applyProtection="1">
      <alignment horizontal="right" vertical="center"/>
      <protection/>
    </xf>
    <xf numFmtId="0" fontId="12" fillId="5" borderId="0" xfId="27" applyFill="1" applyAlignment="1" applyProtection="1">
      <alignment vertical="center"/>
      <protection/>
    </xf>
    <xf numFmtId="0" fontId="22" fillId="5" borderId="11" xfId="27" applyFont="1" applyFill="1" applyBorder="1" applyAlignment="1" applyProtection="1">
      <alignment horizontal="left" vertical="center"/>
      <protection/>
    </xf>
    <xf numFmtId="0" fontId="12" fillId="5" borderId="12" xfId="27" applyFill="1" applyBorder="1" applyAlignment="1" applyProtection="1">
      <alignment vertical="center"/>
      <protection/>
    </xf>
    <xf numFmtId="0" fontId="22" fillId="5" borderId="12" xfId="27" applyFont="1" applyFill="1" applyBorder="1" applyAlignment="1" applyProtection="1">
      <alignment horizontal="right" vertical="center"/>
      <protection/>
    </xf>
    <xf numFmtId="0" fontId="22" fillId="5" borderId="12" xfId="27" applyFont="1" applyFill="1" applyBorder="1" applyAlignment="1" applyProtection="1">
      <alignment horizontal="center" vertical="center"/>
      <protection/>
    </xf>
    <xf numFmtId="4" fontId="22" fillId="5" borderId="12" xfId="27" applyNumberFormat="1" applyFont="1" applyFill="1" applyBorder="1" applyAlignment="1" applyProtection="1">
      <alignment vertical="center"/>
      <protection/>
    </xf>
    <xf numFmtId="0" fontId="12" fillId="5" borderId="13" xfId="27" applyFill="1" applyBorder="1" applyAlignment="1" applyProtection="1">
      <alignment vertical="center"/>
      <protection/>
    </xf>
    <xf numFmtId="0" fontId="23" fillId="0" borderId="14" xfId="27" applyFont="1" applyBorder="1" applyAlignment="1" applyProtection="1">
      <alignment horizontal="left" vertical="center"/>
      <protection/>
    </xf>
    <xf numFmtId="0" fontId="12" fillId="0" borderId="14" xfId="27" applyBorder="1" applyAlignment="1" applyProtection="1">
      <alignment vertical="center"/>
      <protection/>
    </xf>
    <xf numFmtId="0" fontId="16" fillId="0" borderId="15" xfId="27" applyFont="1" applyBorder="1" applyAlignment="1" applyProtection="1">
      <alignment horizontal="left" vertical="center"/>
      <protection/>
    </xf>
    <xf numFmtId="0" fontId="12" fillId="0" borderId="15" xfId="27" applyBorder="1" applyAlignment="1" applyProtection="1">
      <alignment vertical="center"/>
      <protection/>
    </xf>
    <xf numFmtId="0" fontId="16" fillId="0" borderId="15" xfId="27" applyFont="1" applyBorder="1" applyAlignment="1" applyProtection="1">
      <alignment horizontal="center" vertical="center"/>
      <protection/>
    </xf>
    <xf numFmtId="0" fontId="16" fillId="0" borderId="15" xfId="27" applyFont="1" applyBorder="1" applyAlignment="1" applyProtection="1">
      <alignment horizontal="right" vertical="center"/>
      <protection/>
    </xf>
    <xf numFmtId="0" fontId="12" fillId="0" borderId="16" xfId="27" applyBorder="1" applyAlignment="1" applyProtection="1">
      <alignment vertical="center"/>
      <protection/>
    </xf>
    <xf numFmtId="0" fontId="12" fillId="0" borderId="17" xfId="27" applyBorder="1" applyAlignment="1" applyProtection="1">
      <alignment vertical="center"/>
      <protection/>
    </xf>
    <xf numFmtId="0" fontId="12" fillId="0" borderId="7" xfId="27" applyBorder="1" applyAlignment="1" applyProtection="1">
      <alignment vertical="center"/>
      <protection/>
    </xf>
    <xf numFmtId="0" fontId="12" fillId="0" borderId="8" xfId="27" applyBorder="1" applyAlignment="1" applyProtection="1">
      <alignment vertical="center"/>
      <protection/>
    </xf>
    <xf numFmtId="0" fontId="18" fillId="0" borderId="0" xfId="27" applyFont="1" applyAlignment="1" applyProtection="1">
      <alignment horizontal="left" vertical="center" wrapText="1"/>
      <protection/>
    </xf>
    <xf numFmtId="0" fontId="24" fillId="5" borderId="0" xfId="27" applyFont="1" applyFill="1" applyAlignment="1" applyProtection="1">
      <alignment horizontal="left" vertical="center"/>
      <protection/>
    </xf>
    <xf numFmtId="0" fontId="24" fillId="5" borderId="0" xfId="27" applyFont="1" applyFill="1" applyAlignment="1" applyProtection="1">
      <alignment horizontal="right" vertical="center"/>
      <protection/>
    </xf>
    <xf numFmtId="0" fontId="25" fillId="0" borderId="0" xfId="27" applyFont="1" applyAlignment="1" applyProtection="1">
      <alignment horizontal="left" vertical="center"/>
      <protection/>
    </xf>
    <xf numFmtId="0" fontId="26" fillId="0" borderId="0" xfId="27" applyFont="1" applyAlignment="1" applyProtection="1">
      <alignment vertical="center"/>
      <protection/>
    </xf>
    <xf numFmtId="0" fontId="26" fillId="0" borderId="9" xfId="27" applyFont="1" applyBorder="1" applyAlignment="1" applyProtection="1">
      <alignment vertical="center"/>
      <protection/>
    </xf>
    <xf numFmtId="0" fontId="26" fillId="0" borderId="18" xfId="27" applyFont="1" applyBorder="1" applyAlignment="1" applyProtection="1">
      <alignment horizontal="left" vertical="center"/>
      <protection/>
    </xf>
    <xf numFmtId="0" fontId="26" fillId="0" borderId="18" xfId="27" applyFont="1" applyBorder="1" applyAlignment="1" applyProtection="1">
      <alignment vertical="center"/>
      <protection/>
    </xf>
    <xf numFmtId="4" fontId="26" fillId="0" borderId="18" xfId="27" applyNumberFormat="1" applyFont="1" applyBorder="1" applyAlignment="1" applyProtection="1">
      <alignment vertical="center"/>
      <protection/>
    </xf>
    <xf numFmtId="0" fontId="27" fillId="0" borderId="0" xfId="27" applyFont="1" applyAlignment="1" applyProtection="1">
      <alignment vertical="center"/>
      <protection/>
    </xf>
    <xf numFmtId="0" fontId="27" fillId="0" borderId="9" xfId="27" applyFont="1" applyBorder="1" applyAlignment="1" applyProtection="1">
      <alignment vertical="center"/>
      <protection/>
    </xf>
    <xf numFmtId="0" fontId="27" fillId="0" borderId="18" xfId="27" applyFont="1" applyBorder="1" applyAlignment="1" applyProtection="1">
      <alignment horizontal="left" vertical="center"/>
      <protection/>
    </xf>
    <xf numFmtId="0" fontId="27" fillId="0" borderId="18" xfId="27" applyFont="1" applyBorder="1" applyAlignment="1" applyProtection="1">
      <alignment vertical="center"/>
      <protection/>
    </xf>
    <xf numFmtId="4" fontId="27" fillId="0" borderId="18" xfId="27" applyNumberFormat="1" applyFont="1" applyBorder="1" applyAlignment="1" applyProtection="1">
      <alignment vertical="center"/>
      <protection/>
    </xf>
    <xf numFmtId="0" fontId="12" fillId="0" borderId="0" xfId="27" applyAlignment="1" applyProtection="1">
      <alignment horizontal="center" vertical="center" wrapText="1"/>
      <protection/>
    </xf>
    <xf numFmtId="0" fontId="12" fillId="0" borderId="9" xfId="27" applyBorder="1" applyAlignment="1" applyProtection="1">
      <alignment horizontal="center" vertical="center" wrapText="1"/>
      <protection/>
    </xf>
    <xf numFmtId="0" fontId="24" fillId="5" borderId="19" xfId="27" applyFont="1" applyFill="1" applyBorder="1" applyAlignment="1" applyProtection="1">
      <alignment horizontal="center" vertical="center" wrapText="1"/>
      <protection/>
    </xf>
    <xf numFmtId="0" fontId="24" fillId="5" borderId="20" xfId="27" applyFont="1" applyFill="1" applyBorder="1" applyAlignment="1" applyProtection="1">
      <alignment horizontal="center" vertical="center" wrapText="1"/>
      <protection/>
    </xf>
    <xf numFmtId="0" fontId="24" fillId="5" borderId="21" xfId="27" applyFont="1" applyFill="1" applyBorder="1" applyAlignment="1" applyProtection="1">
      <alignment horizontal="center" vertical="center" wrapText="1"/>
      <protection/>
    </xf>
    <xf numFmtId="0" fontId="24" fillId="5" borderId="0" xfId="27" applyFont="1" applyFill="1" applyAlignment="1" applyProtection="1">
      <alignment horizontal="center" vertical="center" wrapText="1"/>
      <protection/>
    </xf>
    <xf numFmtId="0" fontId="28" fillId="0" borderId="19" xfId="27" applyFont="1" applyBorder="1" applyAlignment="1" applyProtection="1">
      <alignment horizontal="center" vertical="center" wrapText="1"/>
      <protection/>
    </xf>
    <xf numFmtId="0" fontId="28" fillId="0" borderId="20" xfId="27" applyFont="1" applyBorder="1" applyAlignment="1" applyProtection="1">
      <alignment horizontal="center" vertical="center" wrapText="1"/>
      <protection/>
    </xf>
    <xf numFmtId="0" fontId="28" fillId="0" borderId="21" xfId="27" applyFont="1" applyBorder="1" applyAlignment="1" applyProtection="1">
      <alignment horizontal="center" vertical="center" wrapText="1"/>
      <protection/>
    </xf>
    <xf numFmtId="0" fontId="20" fillId="0" borderId="0" xfId="27" applyFont="1" applyAlignment="1" applyProtection="1">
      <alignment horizontal="left" vertical="center"/>
      <protection/>
    </xf>
    <xf numFmtId="4" fontId="20" fillId="0" borderId="0" xfId="27" applyNumberFormat="1" applyFont="1" applyProtection="1">
      <alignment/>
      <protection/>
    </xf>
    <xf numFmtId="0" fontId="12" fillId="0" borderId="22" xfId="27" applyBorder="1" applyAlignment="1" applyProtection="1">
      <alignment vertical="center"/>
      <protection/>
    </xf>
    <xf numFmtId="166" fontId="29" fillId="0" borderId="10" xfId="27" applyNumberFormat="1" applyFont="1" applyBorder="1" applyProtection="1">
      <alignment/>
      <protection/>
    </xf>
    <xf numFmtId="166" fontId="29" fillId="0" borderId="23" xfId="27" applyNumberFormat="1" applyFont="1" applyBorder="1" applyProtection="1">
      <alignment/>
      <protection/>
    </xf>
    <xf numFmtId="4" fontId="30" fillId="0" borderId="0" xfId="27" applyNumberFormat="1" applyFont="1" applyAlignment="1" applyProtection="1">
      <alignment vertical="center"/>
      <protection/>
    </xf>
    <xf numFmtId="0" fontId="31" fillId="0" borderId="0" xfId="27" applyFont="1" applyProtection="1">
      <alignment/>
      <protection/>
    </xf>
    <xf numFmtId="0" fontId="31" fillId="0" borderId="9" xfId="27" applyFont="1" applyBorder="1" applyProtection="1">
      <alignment/>
      <protection/>
    </xf>
    <xf numFmtId="0" fontId="31" fillId="0" borderId="0" xfId="27" applyFont="1" applyAlignment="1" applyProtection="1">
      <alignment horizontal="left"/>
      <protection/>
    </xf>
    <xf numFmtId="0" fontId="26" fillId="0" borderId="0" xfId="27" applyFont="1" applyAlignment="1" applyProtection="1">
      <alignment horizontal="left"/>
      <protection/>
    </xf>
    <xf numFmtId="4" fontId="26" fillId="0" borderId="0" xfId="27" applyNumberFormat="1" applyFont="1" applyProtection="1">
      <alignment/>
      <protection/>
    </xf>
    <xf numFmtId="0" fontId="31" fillId="0" borderId="24" xfId="27" applyFont="1" applyBorder="1" applyProtection="1">
      <alignment/>
      <protection/>
    </xf>
    <xf numFmtId="166" fontId="31" fillId="0" borderId="0" xfId="27" applyNumberFormat="1" applyFont="1" applyProtection="1">
      <alignment/>
      <protection/>
    </xf>
    <xf numFmtId="166" fontId="31" fillId="0" borderId="25" xfId="27" applyNumberFormat="1" applyFont="1" applyBorder="1" applyProtection="1">
      <alignment/>
      <protection/>
    </xf>
    <xf numFmtId="0" fontId="31" fillId="0" borderId="0" xfId="27" applyFont="1" applyAlignment="1" applyProtection="1">
      <alignment horizontal="center"/>
      <protection/>
    </xf>
    <xf numFmtId="4" fontId="31" fillId="0" borderId="0" xfId="27" applyNumberFormat="1" applyFont="1" applyAlignment="1" applyProtection="1">
      <alignment vertical="center"/>
      <protection/>
    </xf>
    <xf numFmtId="0" fontId="27" fillId="0" borderId="0" xfId="27" applyFont="1" applyAlignment="1" applyProtection="1">
      <alignment horizontal="left"/>
      <protection/>
    </xf>
    <xf numFmtId="4" fontId="27" fillId="0" borderId="0" xfId="27" applyNumberFormat="1" applyFont="1" applyProtection="1">
      <alignment/>
      <protection/>
    </xf>
    <xf numFmtId="0" fontId="24" fillId="0" borderId="6" xfId="27" applyFont="1" applyBorder="1" applyAlignment="1" applyProtection="1">
      <alignment horizontal="center" vertical="center"/>
      <protection/>
    </xf>
    <xf numFmtId="49" fontId="24" fillId="0" borderId="6" xfId="27" applyNumberFormat="1" applyFont="1" applyBorder="1" applyAlignment="1" applyProtection="1">
      <alignment horizontal="left" vertical="center" wrapText="1"/>
      <protection/>
    </xf>
    <xf numFmtId="0" fontId="24" fillId="0" borderId="6" xfId="27" applyFont="1" applyBorder="1" applyAlignment="1" applyProtection="1">
      <alignment horizontal="left" vertical="center" wrapText="1"/>
      <protection/>
    </xf>
    <xf numFmtId="0" fontId="24" fillId="0" borderId="6" xfId="27" applyFont="1" applyBorder="1" applyAlignment="1" applyProtection="1">
      <alignment horizontal="center" vertical="center" wrapText="1"/>
      <protection/>
    </xf>
    <xf numFmtId="167" fontId="24" fillId="0" borderId="6" xfId="27" applyNumberFormat="1" applyFont="1" applyBorder="1" applyAlignment="1" applyProtection="1">
      <alignment vertical="center"/>
      <protection/>
    </xf>
    <xf numFmtId="4" fontId="24" fillId="0" borderId="6" xfId="27" applyNumberFormat="1" applyFont="1" applyBorder="1" applyAlignment="1" applyProtection="1">
      <alignment vertical="center"/>
      <protection/>
    </xf>
    <xf numFmtId="0" fontId="12" fillId="0" borderId="6" xfId="27" applyBorder="1" applyAlignment="1" applyProtection="1">
      <alignment vertical="center"/>
      <protection/>
    </xf>
    <xf numFmtId="0" fontId="28" fillId="0" borderId="24" xfId="27" applyFont="1" applyBorder="1" applyAlignment="1" applyProtection="1">
      <alignment horizontal="left" vertical="center"/>
      <protection/>
    </xf>
    <xf numFmtId="0" fontId="28" fillId="0" borderId="0" xfId="27" applyFont="1" applyAlignment="1" applyProtection="1">
      <alignment horizontal="center" vertical="center"/>
      <protection/>
    </xf>
    <xf numFmtId="166" fontId="28" fillId="0" borderId="0" xfId="27" applyNumberFormat="1" applyFont="1" applyAlignment="1" applyProtection="1">
      <alignment vertical="center"/>
      <protection/>
    </xf>
    <xf numFmtId="166" fontId="28" fillId="0" borderId="25" xfId="27" applyNumberFormat="1" applyFont="1" applyBorder="1" applyAlignment="1" applyProtection="1">
      <alignment vertical="center"/>
      <protection/>
    </xf>
    <xf numFmtId="0" fontId="24" fillId="0" borderId="0" xfId="27" applyFont="1" applyAlignment="1" applyProtection="1">
      <alignment horizontal="left" vertical="center"/>
      <protection/>
    </xf>
    <xf numFmtId="4" fontId="12" fillId="0" borderId="0" xfId="27" applyNumberFormat="1" applyAlignment="1" applyProtection="1">
      <alignment vertical="center"/>
      <protection/>
    </xf>
    <xf numFmtId="0" fontId="32" fillId="0" borderId="6" xfId="27" applyFont="1" applyBorder="1" applyAlignment="1" applyProtection="1">
      <alignment horizontal="center" vertical="center"/>
      <protection/>
    </xf>
    <xf numFmtId="49" fontId="32" fillId="0" borderId="6" xfId="27" applyNumberFormat="1" applyFont="1" applyBorder="1" applyAlignment="1" applyProtection="1">
      <alignment horizontal="left" vertical="center" wrapText="1"/>
      <protection/>
    </xf>
    <xf numFmtId="0" fontId="32" fillId="0" borderId="6" xfId="27" applyFont="1" applyBorder="1" applyAlignment="1" applyProtection="1">
      <alignment horizontal="left" vertical="center" wrapText="1"/>
      <protection/>
    </xf>
    <xf numFmtId="0" fontId="32" fillId="0" borderId="6" xfId="27" applyFont="1" applyBorder="1" applyAlignment="1" applyProtection="1">
      <alignment horizontal="center" vertical="center" wrapText="1"/>
      <protection/>
    </xf>
    <xf numFmtId="167" fontId="32" fillId="0" borderId="6" xfId="27" applyNumberFormat="1" applyFont="1" applyBorder="1" applyAlignment="1" applyProtection="1">
      <alignment vertical="center"/>
      <protection/>
    </xf>
    <xf numFmtId="4" fontId="32" fillId="0" borderId="6" xfId="27" applyNumberFormat="1" applyFont="1" applyBorder="1" applyAlignment="1" applyProtection="1">
      <alignment vertical="center"/>
      <protection/>
    </xf>
    <xf numFmtId="0" fontId="33" fillId="0" borderId="6" xfId="27" applyFont="1" applyBorder="1" applyAlignment="1" applyProtection="1">
      <alignment vertical="center"/>
      <protection/>
    </xf>
    <xf numFmtId="0" fontId="33" fillId="0" borderId="9" xfId="27" applyFont="1" applyBorder="1" applyAlignment="1" applyProtection="1">
      <alignment vertical="center"/>
      <protection/>
    </xf>
    <xf numFmtId="0" fontId="32" fillId="0" borderId="24" xfId="27" applyFont="1" applyBorder="1" applyAlignment="1" applyProtection="1">
      <alignment horizontal="left" vertical="center"/>
      <protection/>
    </xf>
    <xf numFmtId="0" fontId="32" fillId="0" borderId="0" xfId="27" applyFont="1" applyAlignment="1" applyProtection="1">
      <alignment horizontal="center" vertical="center"/>
      <protection/>
    </xf>
    <xf numFmtId="0" fontId="28" fillId="0" borderId="26" xfId="27" applyFont="1" applyBorder="1" applyAlignment="1" applyProtection="1">
      <alignment horizontal="left" vertical="center"/>
      <protection/>
    </xf>
    <xf numFmtId="0" fontId="28" fillId="0" borderId="18" xfId="27" applyFont="1" applyBorder="1" applyAlignment="1" applyProtection="1">
      <alignment horizontal="center" vertical="center"/>
      <protection/>
    </xf>
    <xf numFmtId="166" fontId="28" fillId="0" borderId="18" xfId="27" applyNumberFormat="1" applyFont="1" applyBorder="1" applyAlignment="1" applyProtection="1">
      <alignment vertical="center"/>
      <protection/>
    </xf>
    <xf numFmtId="166" fontId="28" fillId="0" borderId="27" xfId="27" applyNumberFormat="1" applyFont="1" applyBorder="1" applyAlignment="1" applyProtection="1">
      <alignment vertical="center"/>
      <protection/>
    </xf>
    <xf numFmtId="0" fontId="34" fillId="0" borderId="0" xfId="27" applyFont="1" applyAlignment="1" applyProtection="1">
      <alignment vertical="center"/>
      <protection/>
    </xf>
    <xf numFmtId="0" fontId="11" fillId="0" borderId="3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0" borderId="5" xfId="20" applyFont="1" applyBorder="1" applyAlignment="1">
      <alignment horizontal="left" vertical="center"/>
    </xf>
    <xf numFmtId="49" fontId="5" fillId="2" borderId="1" xfId="23" applyNumberFormat="1" applyFont="1" applyFill="1" applyBorder="1" applyAlignment="1">
      <alignment horizontal="center" vertical="center" wrapText="1"/>
      <protection/>
    </xf>
    <xf numFmtId="0" fontId="5" fillId="2" borderId="1" xfId="23" applyFont="1" applyFill="1" applyBorder="1" applyAlignment="1">
      <alignment horizontal="center" vertical="center" wrapText="1"/>
      <protection/>
    </xf>
    <xf numFmtId="0" fontId="13" fillId="6" borderId="0" xfId="27" applyFont="1" applyFill="1" applyAlignment="1" applyProtection="1">
      <alignment horizontal="center" vertical="center"/>
      <protection/>
    </xf>
    <xf numFmtId="0" fontId="12" fillId="0" borderId="0" xfId="27" applyProtection="1">
      <alignment/>
      <protection/>
    </xf>
    <xf numFmtId="0" fontId="17" fillId="0" borderId="0" xfId="27" applyFont="1" applyAlignment="1" applyProtection="1">
      <alignment horizontal="left" vertical="center" wrapText="1"/>
      <protection/>
    </xf>
    <xf numFmtId="0" fontId="12" fillId="0" borderId="0" xfId="27" applyAlignment="1" applyProtection="1">
      <alignment vertical="center"/>
      <protection/>
    </xf>
    <xf numFmtId="0" fontId="18" fillId="0" borderId="0" xfId="27" applyFont="1" applyAlignment="1" applyProtection="1">
      <alignment horizontal="left" vertical="center"/>
      <protection/>
    </xf>
    <xf numFmtId="0" fontId="18" fillId="0" borderId="0" xfId="27" applyFont="1" applyAlignment="1" applyProtection="1">
      <alignment horizontal="left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7 2" xfId="24"/>
    <cellStyle name="Normální 17 5" xfId="25"/>
    <cellStyle name="Normální 18" xfId="26"/>
    <cellStyle name="Normální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Hanka\___V&#344;%20na%20zak&#225;zku\_2022%20(V&#344;)\09(2)_Mikulov_VO%20(NPO-22_Metrolux)\Mikulov_VO%20II%20(NPO-22_Metrolux)\04102022%20-%20EFEKT%202022_SLEP&#2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4102022 - EFEKT 2022"/>
    </sheetNames>
    <sheetDataSet>
      <sheetData sheetId="0">
        <row r="8">
          <cell r="AN8" t="str">
            <v>4. 10. 2022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workbookViewId="0" topLeftCell="A1">
      <selection activeCell="F13" sqref="F13"/>
    </sheetView>
  </sheetViews>
  <sheetFormatPr defaultColWidth="9.140625" defaultRowHeight="15"/>
  <cols>
    <col min="1" max="1" width="3.140625" style="1" customWidth="1"/>
    <col min="2" max="2" width="4.28125" style="43" bestFit="1" customWidth="1"/>
    <col min="3" max="3" width="59.421875" style="1" customWidth="1"/>
    <col min="4" max="4" width="7.28125" style="1" customWidth="1"/>
    <col min="5" max="5" width="12.8515625" style="1" customWidth="1"/>
    <col min="6" max="8" width="13.7109375" style="1" bestFit="1" customWidth="1"/>
    <col min="9" max="9" width="2.7109375" style="1" customWidth="1"/>
    <col min="10" max="11" width="13.8515625" style="1" customWidth="1"/>
    <col min="12" max="12" width="12.28125" style="1" bestFit="1" customWidth="1"/>
    <col min="13" max="16384" width="9.140625" style="1" customWidth="1"/>
  </cols>
  <sheetData>
    <row r="1" spans="2:12" ht="32.45" customHeight="1">
      <c r="B1" s="166" t="s">
        <v>73</v>
      </c>
      <c r="C1" s="166"/>
      <c r="D1" s="166"/>
      <c r="E1" s="166"/>
      <c r="F1" s="166"/>
      <c r="G1" s="166"/>
      <c r="H1" s="166"/>
      <c r="I1" s="50"/>
      <c r="J1" s="50"/>
      <c r="K1" s="50"/>
      <c r="L1" s="51" t="s">
        <v>72</v>
      </c>
    </row>
    <row r="2" spans="2:12" ht="12.75" customHeight="1">
      <c r="B2" s="172" t="s">
        <v>0</v>
      </c>
      <c r="C2" s="173" t="s">
        <v>1</v>
      </c>
      <c r="D2" s="173" t="s">
        <v>2</v>
      </c>
      <c r="E2" s="173" t="s">
        <v>3</v>
      </c>
      <c r="F2" s="167" t="s">
        <v>46</v>
      </c>
      <c r="G2" s="168"/>
      <c r="H2" s="169"/>
      <c r="I2" s="46"/>
      <c r="J2" s="167" t="s">
        <v>47</v>
      </c>
      <c r="K2" s="169"/>
      <c r="L2" s="170" t="s">
        <v>4</v>
      </c>
    </row>
    <row r="3" spans="2:12" ht="15">
      <c r="B3" s="172"/>
      <c r="C3" s="173"/>
      <c r="D3" s="173"/>
      <c r="E3" s="173"/>
      <c r="F3" s="2" t="s">
        <v>5</v>
      </c>
      <c r="G3" s="2" t="s">
        <v>52</v>
      </c>
      <c r="H3" s="2" t="s">
        <v>49</v>
      </c>
      <c r="I3" s="2"/>
      <c r="J3" s="2" t="s">
        <v>52</v>
      </c>
      <c r="K3" s="2" t="s">
        <v>49</v>
      </c>
      <c r="L3" s="170"/>
    </row>
    <row r="4" spans="2:12" ht="15.6" customHeight="1">
      <c r="B4" s="3" t="s">
        <v>6</v>
      </c>
      <c r="C4" s="4" t="s">
        <v>7</v>
      </c>
      <c r="D4" s="5"/>
      <c r="E4" s="5"/>
      <c r="F4" s="6"/>
      <c r="G4" s="7"/>
      <c r="H4" s="7"/>
      <c r="I4" s="8"/>
      <c r="J4" s="7"/>
      <c r="K4" s="7"/>
      <c r="L4" s="170"/>
    </row>
    <row r="5" spans="2:12" ht="15.6" customHeight="1">
      <c r="B5" s="9" t="s">
        <v>8</v>
      </c>
      <c r="C5" s="52" t="s">
        <v>57</v>
      </c>
      <c r="D5" s="48">
        <v>2</v>
      </c>
      <c r="E5" s="10" t="s">
        <v>9</v>
      </c>
      <c r="F5" s="54">
        <v>0</v>
      </c>
      <c r="G5" s="11">
        <f aca="true" t="shared" si="0" ref="G5:G7">D5*F5</f>
        <v>0</v>
      </c>
      <c r="H5" s="11" t="s">
        <v>10</v>
      </c>
      <c r="I5" s="11"/>
      <c r="J5" s="11">
        <f aca="true" t="shared" si="1" ref="J5:J7">G5*1.21</f>
        <v>0</v>
      </c>
      <c r="K5" s="11" t="s">
        <v>10</v>
      </c>
      <c r="L5" s="8">
        <f aca="true" t="shared" si="2" ref="L5:L7">J5-G5</f>
        <v>0</v>
      </c>
    </row>
    <row r="6" spans="2:12" ht="15.6" customHeight="1">
      <c r="B6" s="9" t="s">
        <v>11</v>
      </c>
      <c r="C6" s="52" t="s">
        <v>59</v>
      </c>
      <c r="D6" s="48">
        <v>22</v>
      </c>
      <c r="E6" s="10" t="s">
        <v>9</v>
      </c>
      <c r="F6" s="54">
        <v>0</v>
      </c>
      <c r="G6" s="11">
        <f t="shared" si="0"/>
        <v>0</v>
      </c>
      <c r="H6" s="11" t="s">
        <v>10</v>
      </c>
      <c r="I6" s="11"/>
      <c r="J6" s="11">
        <f t="shared" si="1"/>
        <v>0</v>
      </c>
      <c r="K6" s="11" t="s">
        <v>10</v>
      </c>
      <c r="L6" s="8">
        <f t="shared" si="2"/>
        <v>0</v>
      </c>
    </row>
    <row r="7" spans="2:12" ht="15.6" customHeight="1">
      <c r="B7" s="9" t="s">
        <v>12</v>
      </c>
      <c r="C7" s="52" t="s">
        <v>58</v>
      </c>
      <c r="D7" s="48">
        <v>10</v>
      </c>
      <c r="E7" s="10" t="s">
        <v>9</v>
      </c>
      <c r="F7" s="54">
        <v>0</v>
      </c>
      <c r="G7" s="11">
        <f t="shared" si="0"/>
        <v>0</v>
      </c>
      <c r="H7" s="11" t="s">
        <v>10</v>
      </c>
      <c r="I7" s="11"/>
      <c r="J7" s="11">
        <f t="shared" si="1"/>
        <v>0</v>
      </c>
      <c r="K7" s="11" t="s">
        <v>10</v>
      </c>
      <c r="L7" s="8">
        <f t="shared" si="2"/>
        <v>0</v>
      </c>
    </row>
    <row r="8" spans="2:12" ht="15.6" customHeight="1">
      <c r="B8" s="9" t="s">
        <v>13</v>
      </c>
      <c r="C8" s="52" t="s">
        <v>60</v>
      </c>
      <c r="D8" s="48">
        <v>27</v>
      </c>
      <c r="E8" s="10" t="s">
        <v>9</v>
      </c>
      <c r="F8" s="54">
        <v>0</v>
      </c>
      <c r="G8" s="11">
        <f aca="true" t="shared" si="3" ref="G8:G17">D8*F8</f>
        <v>0</v>
      </c>
      <c r="H8" s="11" t="s">
        <v>10</v>
      </c>
      <c r="I8" s="11"/>
      <c r="J8" s="11">
        <f aca="true" t="shared" si="4" ref="J8:J17">G8*1.21</f>
        <v>0</v>
      </c>
      <c r="K8" s="11" t="s">
        <v>10</v>
      </c>
      <c r="L8" s="8">
        <f aca="true" t="shared" si="5" ref="L8:L17">J8-G8</f>
        <v>0</v>
      </c>
    </row>
    <row r="9" spans="2:12" ht="15.6" customHeight="1">
      <c r="B9" s="9" t="s">
        <v>14</v>
      </c>
      <c r="C9" s="52" t="s">
        <v>61</v>
      </c>
      <c r="D9" s="48">
        <v>21</v>
      </c>
      <c r="E9" s="10" t="s">
        <v>9</v>
      </c>
      <c r="F9" s="54">
        <v>0</v>
      </c>
      <c r="G9" s="11">
        <f t="shared" si="3"/>
        <v>0</v>
      </c>
      <c r="H9" s="11" t="s">
        <v>10</v>
      </c>
      <c r="I9" s="11"/>
      <c r="J9" s="11">
        <f t="shared" si="4"/>
        <v>0</v>
      </c>
      <c r="K9" s="11" t="s">
        <v>10</v>
      </c>
      <c r="L9" s="8">
        <f t="shared" si="5"/>
        <v>0</v>
      </c>
    </row>
    <row r="10" spans="2:12" ht="15.6" customHeight="1">
      <c r="B10" s="9" t="s">
        <v>15</v>
      </c>
      <c r="C10" s="52" t="s">
        <v>62</v>
      </c>
      <c r="D10" s="48">
        <v>44</v>
      </c>
      <c r="E10" s="10" t="s">
        <v>9</v>
      </c>
      <c r="F10" s="54">
        <v>0</v>
      </c>
      <c r="G10" s="11">
        <f t="shared" si="3"/>
        <v>0</v>
      </c>
      <c r="H10" s="11" t="s">
        <v>10</v>
      </c>
      <c r="I10" s="11"/>
      <c r="J10" s="11">
        <f t="shared" si="4"/>
        <v>0</v>
      </c>
      <c r="K10" s="11" t="s">
        <v>10</v>
      </c>
      <c r="L10" s="8">
        <f t="shared" si="5"/>
        <v>0</v>
      </c>
    </row>
    <row r="11" spans="2:12" ht="15.6" customHeight="1">
      <c r="B11" s="9" t="s">
        <v>16</v>
      </c>
      <c r="C11" s="52" t="s">
        <v>63</v>
      </c>
      <c r="D11" s="48">
        <v>5</v>
      </c>
      <c r="E11" s="10" t="s">
        <v>9</v>
      </c>
      <c r="F11" s="54">
        <v>0</v>
      </c>
      <c r="G11" s="11">
        <f t="shared" si="3"/>
        <v>0</v>
      </c>
      <c r="H11" s="11" t="s">
        <v>10</v>
      </c>
      <c r="I11" s="11"/>
      <c r="J11" s="11">
        <f t="shared" si="4"/>
        <v>0</v>
      </c>
      <c r="K11" s="11" t="s">
        <v>10</v>
      </c>
      <c r="L11" s="8">
        <f t="shared" si="5"/>
        <v>0</v>
      </c>
    </row>
    <row r="12" spans="2:12" ht="15.6" customHeight="1">
      <c r="B12" s="9" t="s">
        <v>17</v>
      </c>
      <c r="C12" s="52" t="s">
        <v>64</v>
      </c>
      <c r="D12" s="48">
        <v>3</v>
      </c>
      <c r="E12" s="10" t="s">
        <v>9</v>
      </c>
      <c r="F12" s="54">
        <v>0</v>
      </c>
      <c r="G12" s="11">
        <f t="shared" si="3"/>
        <v>0</v>
      </c>
      <c r="H12" s="11" t="s">
        <v>10</v>
      </c>
      <c r="I12" s="11"/>
      <c r="J12" s="11">
        <f t="shared" si="4"/>
        <v>0</v>
      </c>
      <c r="K12" s="11" t="s">
        <v>10</v>
      </c>
      <c r="L12" s="8">
        <f t="shared" si="5"/>
        <v>0</v>
      </c>
    </row>
    <row r="13" spans="2:12" ht="15.6" customHeight="1">
      <c r="B13" s="9" t="s">
        <v>18</v>
      </c>
      <c r="C13" s="52" t="s">
        <v>65</v>
      </c>
      <c r="D13" s="48">
        <v>46</v>
      </c>
      <c r="E13" s="10" t="s">
        <v>9</v>
      </c>
      <c r="F13" s="54">
        <v>0</v>
      </c>
      <c r="G13" s="11">
        <f t="shared" si="3"/>
        <v>0</v>
      </c>
      <c r="H13" s="11" t="s">
        <v>10</v>
      </c>
      <c r="I13" s="11"/>
      <c r="J13" s="11">
        <f t="shared" si="4"/>
        <v>0</v>
      </c>
      <c r="K13" s="11" t="s">
        <v>10</v>
      </c>
      <c r="L13" s="8">
        <f t="shared" si="5"/>
        <v>0</v>
      </c>
    </row>
    <row r="14" spans="2:12" ht="15.6" customHeight="1">
      <c r="B14" s="9" t="s">
        <v>53</v>
      </c>
      <c r="C14" s="52" t="s">
        <v>66</v>
      </c>
      <c r="D14" s="48">
        <v>16</v>
      </c>
      <c r="E14" s="10" t="s">
        <v>9</v>
      </c>
      <c r="F14" s="54">
        <v>0</v>
      </c>
      <c r="G14" s="11">
        <f t="shared" si="3"/>
        <v>0</v>
      </c>
      <c r="H14" s="11" t="s">
        <v>10</v>
      </c>
      <c r="I14" s="11"/>
      <c r="J14" s="11">
        <f t="shared" si="4"/>
        <v>0</v>
      </c>
      <c r="K14" s="11" t="s">
        <v>10</v>
      </c>
      <c r="L14" s="8">
        <f t="shared" si="5"/>
        <v>0</v>
      </c>
    </row>
    <row r="15" spans="2:12" ht="15.6" customHeight="1">
      <c r="B15" s="9" t="s">
        <v>54</v>
      </c>
      <c r="C15" s="52" t="s">
        <v>67</v>
      </c>
      <c r="D15" s="48">
        <v>11</v>
      </c>
      <c r="E15" s="10" t="s">
        <v>9</v>
      </c>
      <c r="F15" s="54">
        <v>0</v>
      </c>
      <c r="G15" s="11">
        <f t="shared" si="3"/>
        <v>0</v>
      </c>
      <c r="H15" s="11" t="s">
        <v>10</v>
      </c>
      <c r="I15" s="11"/>
      <c r="J15" s="11">
        <f t="shared" si="4"/>
        <v>0</v>
      </c>
      <c r="K15" s="11" t="s">
        <v>10</v>
      </c>
      <c r="L15" s="8">
        <f t="shared" si="5"/>
        <v>0</v>
      </c>
    </row>
    <row r="16" spans="2:12" ht="15.6" customHeight="1">
      <c r="B16" s="9" t="s">
        <v>55</v>
      </c>
      <c r="C16" s="52" t="s">
        <v>68</v>
      </c>
      <c r="D16" s="48">
        <v>17</v>
      </c>
      <c r="E16" s="10" t="s">
        <v>9</v>
      </c>
      <c r="F16" s="54">
        <v>0</v>
      </c>
      <c r="G16" s="11">
        <f t="shared" si="3"/>
        <v>0</v>
      </c>
      <c r="H16" s="11" t="s">
        <v>10</v>
      </c>
      <c r="I16" s="11"/>
      <c r="J16" s="11">
        <f t="shared" si="4"/>
        <v>0</v>
      </c>
      <c r="K16" s="11" t="s">
        <v>10</v>
      </c>
      <c r="L16" s="8">
        <f t="shared" si="5"/>
        <v>0</v>
      </c>
    </row>
    <row r="17" spans="2:12" ht="15.6" customHeight="1">
      <c r="B17" s="9" t="s">
        <v>56</v>
      </c>
      <c r="C17" s="52" t="s">
        <v>69</v>
      </c>
      <c r="D17" s="48">
        <v>22</v>
      </c>
      <c r="E17" s="10" t="s">
        <v>9</v>
      </c>
      <c r="F17" s="54">
        <v>0</v>
      </c>
      <c r="G17" s="11">
        <f t="shared" si="3"/>
        <v>0</v>
      </c>
      <c r="H17" s="11" t="s">
        <v>10</v>
      </c>
      <c r="I17" s="11"/>
      <c r="J17" s="11">
        <f t="shared" si="4"/>
        <v>0</v>
      </c>
      <c r="K17" s="11" t="s">
        <v>10</v>
      </c>
      <c r="L17" s="8">
        <f t="shared" si="5"/>
        <v>0</v>
      </c>
    </row>
    <row r="18" spans="2:12" ht="15.6" customHeight="1">
      <c r="B18" s="12"/>
      <c r="C18" s="45" t="s">
        <v>71</v>
      </c>
      <c r="D18" s="49">
        <f>SUM(D5:D17)</f>
        <v>246</v>
      </c>
      <c r="E18" s="47" t="s">
        <v>70</v>
      </c>
      <c r="F18" s="15"/>
      <c r="G18" s="16"/>
      <c r="H18" s="16"/>
      <c r="I18" s="16"/>
      <c r="J18" s="16"/>
      <c r="K18" s="16"/>
      <c r="L18" s="16"/>
    </row>
    <row r="19" spans="2:12" ht="15.6" customHeight="1">
      <c r="B19" s="3" t="s">
        <v>19</v>
      </c>
      <c r="C19" s="4" t="s">
        <v>20</v>
      </c>
      <c r="D19" s="5"/>
      <c r="E19" s="5"/>
      <c r="F19" s="5"/>
      <c r="G19" s="7"/>
      <c r="H19" s="7"/>
      <c r="I19" s="8"/>
      <c r="J19" s="7"/>
      <c r="K19" s="7"/>
      <c r="L19" s="7"/>
    </row>
    <row r="20" spans="2:12" ht="15.6" customHeight="1">
      <c r="B20" s="17" t="s">
        <v>21</v>
      </c>
      <c r="C20" s="18" t="s">
        <v>22</v>
      </c>
      <c r="D20" s="10">
        <v>220</v>
      </c>
      <c r="E20" s="10" t="s">
        <v>9</v>
      </c>
      <c r="F20" s="55">
        <v>0</v>
      </c>
      <c r="G20" s="8">
        <f aca="true" t="shared" si="6" ref="G20:G21">D20*F20</f>
        <v>0</v>
      </c>
      <c r="H20" s="8" t="s">
        <v>10</v>
      </c>
      <c r="I20" s="8"/>
      <c r="J20" s="8">
        <f aca="true" t="shared" si="7" ref="J20:J21">G20*1.21</f>
        <v>0</v>
      </c>
      <c r="K20" s="8" t="s">
        <v>10</v>
      </c>
      <c r="L20" s="8">
        <f aca="true" t="shared" si="8" ref="L20:L21">J20-G20</f>
        <v>0</v>
      </c>
    </row>
    <row r="21" spans="2:12" ht="15.6" customHeight="1">
      <c r="B21" s="17" t="s">
        <v>23</v>
      </c>
      <c r="C21" s="18" t="s">
        <v>24</v>
      </c>
      <c r="D21" s="10">
        <v>246</v>
      </c>
      <c r="E21" s="10" t="s">
        <v>9</v>
      </c>
      <c r="F21" s="55">
        <v>0</v>
      </c>
      <c r="G21" s="8">
        <f t="shared" si="6"/>
        <v>0</v>
      </c>
      <c r="H21" s="8" t="s">
        <v>10</v>
      </c>
      <c r="I21" s="8"/>
      <c r="J21" s="8">
        <f t="shared" si="7"/>
        <v>0</v>
      </c>
      <c r="K21" s="8" t="s">
        <v>10</v>
      </c>
      <c r="L21" s="8">
        <f t="shared" si="8"/>
        <v>0</v>
      </c>
    </row>
    <row r="22" spans="2:12" ht="15.6" customHeight="1">
      <c r="B22" s="12"/>
      <c r="C22" s="13"/>
      <c r="D22" s="14"/>
      <c r="E22" s="14"/>
      <c r="F22" s="19"/>
      <c r="G22" s="16"/>
      <c r="H22" s="16"/>
      <c r="I22" s="16"/>
      <c r="J22" s="16"/>
      <c r="K22" s="16"/>
      <c r="L22" s="16"/>
    </row>
    <row r="23" spans="2:12" ht="15.6" customHeight="1">
      <c r="B23" s="3" t="s">
        <v>25</v>
      </c>
      <c r="C23" s="4" t="s">
        <v>26</v>
      </c>
      <c r="D23" s="5"/>
      <c r="E23" s="5"/>
      <c r="F23" s="20"/>
      <c r="G23" s="7"/>
      <c r="H23" s="7"/>
      <c r="I23" s="8"/>
      <c r="J23" s="7"/>
      <c r="K23" s="7"/>
      <c r="L23" s="7"/>
    </row>
    <row r="24" spans="2:12" ht="15.6" customHeight="1">
      <c r="B24" s="17" t="s">
        <v>27</v>
      </c>
      <c r="C24" s="18" t="s">
        <v>28</v>
      </c>
      <c r="D24" s="10">
        <v>123</v>
      </c>
      <c r="E24" s="10" t="s">
        <v>29</v>
      </c>
      <c r="F24" s="54">
        <v>0</v>
      </c>
      <c r="G24" s="21">
        <f aca="true" t="shared" si="9" ref="G24:G25">D24*F24</f>
        <v>0</v>
      </c>
      <c r="H24" s="21" t="s">
        <v>10</v>
      </c>
      <c r="I24" s="21"/>
      <c r="J24" s="21">
        <f aca="true" t="shared" si="10" ref="J24:J25">G24*1.21</f>
        <v>0</v>
      </c>
      <c r="K24" s="21" t="s">
        <v>10</v>
      </c>
      <c r="L24" s="21">
        <f aca="true" t="shared" si="11" ref="L24:L25">J24-G24</f>
        <v>0</v>
      </c>
    </row>
    <row r="25" spans="2:12" ht="15.6" customHeight="1">
      <c r="B25" s="17" t="s">
        <v>30</v>
      </c>
      <c r="C25" s="18" t="s">
        <v>31</v>
      </c>
      <c r="D25" s="10">
        <v>246</v>
      </c>
      <c r="E25" s="10" t="s">
        <v>9</v>
      </c>
      <c r="F25" s="54">
        <v>0</v>
      </c>
      <c r="G25" s="21">
        <f t="shared" si="9"/>
        <v>0</v>
      </c>
      <c r="H25" s="21" t="s">
        <v>10</v>
      </c>
      <c r="I25" s="21"/>
      <c r="J25" s="21">
        <f t="shared" si="10"/>
        <v>0</v>
      </c>
      <c r="K25" s="21" t="s">
        <v>10</v>
      </c>
      <c r="L25" s="21">
        <f t="shared" si="11"/>
        <v>0</v>
      </c>
    </row>
    <row r="26" spans="2:12" ht="15.6" customHeight="1">
      <c r="B26" s="17" t="s">
        <v>32</v>
      </c>
      <c r="C26" s="18" t="s">
        <v>34</v>
      </c>
      <c r="D26" s="10">
        <v>1</v>
      </c>
      <c r="E26" s="10" t="s">
        <v>33</v>
      </c>
      <c r="F26" s="54">
        <v>0</v>
      </c>
      <c r="G26" s="8">
        <f aca="true" t="shared" si="12" ref="G26">D26*F26</f>
        <v>0</v>
      </c>
      <c r="H26" s="8" t="s">
        <v>10</v>
      </c>
      <c r="I26" s="8"/>
      <c r="J26" s="8">
        <f>G26*1.21</f>
        <v>0</v>
      </c>
      <c r="K26" s="8" t="s">
        <v>10</v>
      </c>
      <c r="L26" s="8">
        <f>J26-G26</f>
        <v>0</v>
      </c>
    </row>
    <row r="27" spans="2:12" ht="15.6" customHeight="1">
      <c r="B27" s="17" t="s">
        <v>74</v>
      </c>
      <c r="C27" s="18" t="s">
        <v>210</v>
      </c>
      <c r="D27" s="10">
        <v>1</v>
      </c>
      <c r="E27" s="10" t="s">
        <v>33</v>
      </c>
      <c r="F27" s="56">
        <f>+'podrozpočet 3.4'!J115</f>
        <v>0</v>
      </c>
      <c r="G27" s="8" t="s">
        <v>10</v>
      </c>
      <c r="H27" s="8">
        <f>+F27</f>
        <v>0</v>
      </c>
      <c r="I27" s="8"/>
      <c r="J27" s="8" t="s">
        <v>10</v>
      </c>
      <c r="K27" s="8">
        <f>+H27*1.21</f>
        <v>0</v>
      </c>
      <c r="L27" s="8">
        <f>+K27-H27</f>
        <v>0</v>
      </c>
    </row>
    <row r="28" ht="15.6" customHeight="1"/>
    <row r="29" spans="2:12" ht="15.6" customHeight="1">
      <c r="B29" s="3" t="s">
        <v>35</v>
      </c>
      <c r="C29" s="22">
        <f>SUM(G5:H27)</f>
        <v>0</v>
      </c>
      <c r="D29" s="4"/>
      <c r="E29" s="4"/>
      <c r="F29" s="23"/>
      <c r="G29" s="22">
        <f aca="true" t="shared" si="13" ref="G29:H29">SUM(G5:G27)</f>
        <v>0</v>
      </c>
      <c r="H29" s="22">
        <f t="shared" si="13"/>
        <v>0</v>
      </c>
      <c r="I29" s="24"/>
      <c r="J29" s="22">
        <f aca="true" t="shared" si="14" ref="J29:K29">SUM(J5:J27)</f>
        <v>0</v>
      </c>
      <c r="K29" s="22">
        <f t="shared" si="14"/>
        <v>0</v>
      </c>
      <c r="L29" s="22">
        <f>SUM(L5:L27)</f>
        <v>0</v>
      </c>
    </row>
    <row r="30" spans="2:12" ht="15.6" customHeight="1">
      <c r="B30" s="12"/>
      <c r="C30" s="26"/>
      <c r="D30" s="14"/>
      <c r="E30" s="14"/>
      <c r="F30" s="15"/>
      <c r="G30" s="16"/>
      <c r="H30" s="16"/>
      <c r="I30" s="16"/>
      <c r="J30" s="16"/>
      <c r="K30" s="16"/>
      <c r="L30" s="16"/>
    </row>
    <row r="31" spans="2:12" ht="15.6" customHeight="1">
      <c r="B31" s="3"/>
      <c r="C31" s="27" t="s">
        <v>36</v>
      </c>
      <c r="D31" s="28"/>
      <c r="E31" s="28" t="s">
        <v>37</v>
      </c>
      <c r="F31" s="29" t="s">
        <v>38</v>
      </c>
      <c r="G31" s="28" t="s">
        <v>39</v>
      </c>
      <c r="H31" s="28" t="s">
        <v>40</v>
      </c>
      <c r="I31" s="30"/>
      <c r="J31" s="25"/>
      <c r="K31" s="31"/>
      <c r="L31" s="31"/>
    </row>
    <row r="32" spans="2:12" ht="15.6" customHeight="1">
      <c r="B32" s="17" t="s">
        <v>41</v>
      </c>
      <c r="C32" s="53" t="s">
        <v>48</v>
      </c>
      <c r="D32" s="10"/>
      <c r="E32" s="10"/>
      <c r="F32" s="32">
        <f>C29</f>
        <v>0</v>
      </c>
      <c r="G32" s="8">
        <f>H32-F32</f>
        <v>0</v>
      </c>
      <c r="H32" s="8">
        <f>F32*1.21</f>
        <v>0</v>
      </c>
      <c r="I32" s="30"/>
      <c r="J32" s="25"/>
      <c r="K32" s="25"/>
      <c r="L32" s="25"/>
    </row>
    <row r="33" spans="2:12" ht="15.6" customHeight="1">
      <c r="B33" s="17" t="s">
        <v>42</v>
      </c>
      <c r="C33" s="34" t="s">
        <v>50</v>
      </c>
      <c r="D33" s="34"/>
      <c r="E33" s="35" t="e">
        <f>F33/F32</f>
        <v>#DIV/0!</v>
      </c>
      <c r="F33" s="36">
        <f>G29</f>
        <v>0</v>
      </c>
      <c r="G33" s="8">
        <f>H33-F33</f>
        <v>0</v>
      </c>
      <c r="H33" s="8">
        <f>F33*1.21</f>
        <v>0</v>
      </c>
      <c r="I33" s="30"/>
      <c r="J33" s="31"/>
      <c r="K33" s="31"/>
      <c r="L33" s="31"/>
    </row>
    <row r="34" spans="2:12" ht="15.6" customHeight="1">
      <c r="B34" s="17" t="s">
        <v>43</v>
      </c>
      <c r="C34" s="34" t="s">
        <v>51</v>
      </c>
      <c r="D34" s="34"/>
      <c r="E34" s="35" t="e">
        <f>F34/F32</f>
        <v>#DIV/0!</v>
      </c>
      <c r="F34" s="36">
        <f>H29</f>
        <v>0</v>
      </c>
      <c r="G34" s="8">
        <f>H34-F34</f>
        <v>0</v>
      </c>
      <c r="H34" s="8">
        <f>F34*1.21</f>
        <v>0</v>
      </c>
      <c r="I34" s="30"/>
      <c r="J34" s="31"/>
      <c r="K34" s="25"/>
      <c r="L34" s="31"/>
    </row>
    <row r="35" spans="2:12" ht="15.6" customHeight="1">
      <c r="B35" s="12"/>
      <c r="C35" s="37"/>
      <c r="D35" s="14"/>
      <c r="E35" s="14"/>
      <c r="F35" s="15"/>
      <c r="G35" s="16"/>
      <c r="H35" s="16"/>
      <c r="I35" s="16"/>
      <c r="J35" s="16"/>
      <c r="K35" s="16"/>
      <c r="L35" s="16"/>
    </row>
    <row r="36" spans="2:12" ht="21.6" customHeight="1" thickBot="1">
      <c r="B36" s="38" t="s">
        <v>44</v>
      </c>
      <c r="C36" s="39">
        <f ca="1">TODAY()</f>
        <v>44840</v>
      </c>
      <c r="D36" s="40"/>
      <c r="E36" s="40"/>
      <c r="F36" s="41" t="s">
        <v>45</v>
      </c>
      <c r="G36" s="171"/>
      <c r="H36" s="171"/>
      <c r="I36" s="42"/>
      <c r="J36" s="171"/>
      <c r="K36" s="171"/>
      <c r="L36" s="42"/>
    </row>
    <row r="38" ht="15">
      <c r="F38" s="44"/>
    </row>
    <row r="41" spans="6:10" ht="15">
      <c r="F41" s="33"/>
      <c r="J41" s="33"/>
    </row>
  </sheetData>
  <sheetProtection algorithmName="SHA-512" hashValue="a0oocdg6Zapt2o2Fbz2bNci600ftZn17IJSswz24pYtlDfu+AIfjYiAa4vDUKyG/dFp1HwRwH8O4haLq+OgQIw==" saltValue="sdGS+pmB/ukDllgnFfGy1w==" spinCount="100000" sheet="1" objects="1" scenarios="1" formatCells="0" formatColumns="0" formatRows="0" insertColumns="0" insertRows="0" deleteColumns="0" deleteRows="0"/>
  <mergeCells count="10">
    <mergeCell ref="B1:H1"/>
    <mergeCell ref="F2:H2"/>
    <mergeCell ref="J2:K2"/>
    <mergeCell ref="L2:L4"/>
    <mergeCell ref="G36:H36"/>
    <mergeCell ref="J36:K36"/>
    <mergeCell ref="B2:B3"/>
    <mergeCell ref="C2:C3"/>
    <mergeCell ref="D2:D3"/>
    <mergeCell ref="E2:E3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A5380-9A92-4FBC-8F8F-67D3B20C3132}">
  <sheetPr>
    <pageSetUpPr fitToPage="1"/>
  </sheetPr>
  <dimension ref="B2:BM134"/>
  <sheetViews>
    <sheetView showGridLines="0" workbookViewId="0" topLeftCell="A127">
      <selection activeCell="F111" sqref="F111"/>
    </sheetView>
  </sheetViews>
  <sheetFormatPr defaultColWidth="8.8515625" defaultRowHeight="15"/>
  <cols>
    <col min="1" max="1" width="6.421875" style="59" customWidth="1"/>
    <col min="2" max="2" width="0.85546875" style="59" customWidth="1"/>
    <col min="3" max="4" width="3.28125" style="59" customWidth="1"/>
    <col min="5" max="5" width="13.28125" style="59" customWidth="1"/>
    <col min="6" max="6" width="39.57421875" style="59" customWidth="1"/>
    <col min="7" max="7" width="5.7109375" style="59" customWidth="1"/>
    <col min="8" max="8" width="10.8515625" style="59" customWidth="1"/>
    <col min="9" max="9" width="12.28125" style="59" customWidth="1"/>
    <col min="10" max="10" width="17.28125" style="59" customWidth="1"/>
    <col min="11" max="11" width="17.28125" style="59" hidden="1" customWidth="1"/>
    <col min="12" max="12" width="7.28125" style="59" customWidth="1"/>
    <col min="13" max="13" width="8.421875" style="59" hidden="1" customWidth="1"/>
    <col min="14" max="87" width="6.28125" style="59" hidden="1" customWidth="1"/>
    <col min="88" max="16384" width="8.8515625" style="59" customWidth="1"/>
  </cols>
  <sheetData>
    <row r="1" ht="12"/>
    <row r="2" spans="12:46" ht="36.95" customHeight="1">
      <c r="L2" s="174" t="s">
        <v>75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60" t="s">
        <v>76</v>
      </c>
    </row>
    <row r="3" spans="2:46" ht="6.95" customHeight="1" hidden="1"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  <c r="AT3" s="60" t="s">
        <v>77</v>
      </c>
    </row>
    <row r="4" spans="2:46" ht="24.95" customHeight="1" hidden="1">
      <c r="B4" s="63"/>
      <c r="D4" s="64" t="s">
        <v>78</v>
      </c>
      <c r="L4" s="63"/>
      <c r="M4" s="65" t="s">
        <v>79</v>
      </c>
      <c r="AT4" s="60" t="s">
        <v>80</v>
      </c>
    </row>
    <row r="5" spans="2:12" ht="6.95" customHeight="1" hidden="1">
      <c r="B5" s="63"/>
      <c r="L5" s="63"/>
    </row>
    <row r="6" spans="2:12" s="66" customFormat="1" ht="12" customHeight="1" hidden="1">
      <c r="B6" s="67"/>
      <c r="D6" s="68" t="s">
        <v>81</v>
      </c>
      <c r="L6" s="67"/>
    </row>
    <row r="7" spans="2:12" s="66" customFormat="1" ht="16.5" customHeight="1" hidden="1">
      <c r="B7" s="67"/>
      <c r="E7" s="176" t="s">
        <v>82</v>
      </c>
      <c r="F7" s="177"/>
      <c r="G7" s="177"/>
      <c r="H7" s="177"/>
      <c r="L7" s="67"/>
    </row>
    <row r="8" spans="2:12" s="66" customFormat="1" ht="15" hidden="1">
      <c r="B8" s="67"/>
      <c r="L8" s="67"/>
    </row>
    <row r="9" spans="2:12" s="66" customFormat="1" ht="12" customHeight="1" hidden="1">
      <c r="B9" s="67"/>
      <c r="D9" s="68" t="s">
        <v>83</v>
      </c>
      <c r="F9" s="69" t="s">
        <v>84</v>
      </c>
      <c r="I9" s="68" t="s">
        <v>85</v>
      </c>
      <c r="J9" s="69" t="s">
        <v>84</v>
      </c>
      <c r="L9" s="67"/>
    </row>
    <row r="10" spans="2:12" s="66" customFormat="1" ht="12" customHeight="1" hidden="1">
      <c r="B10" s="67"/>
      <c r="D10" s="68" t="s">
        <v>86</v>
      </c>
      <c r="F10" s="69" t="s">
        <v>87</v>
      </c>
      <c r="I10" s="68" t="s">
        <v>88</v>
      </c>
      <c r="J10" s="70" t="str">
        <f>'[1]Rekapitulace stavby'!AN8</f>
        <v>4. 10. 2022</v>
      </c>
      <c r="L10" s="67"/>
    </row>
    <row r="11" spans="2:12" s="66" customFormat="1" ht="10.9" customHeight="1" hidden="1">
      <c r="B11" s="67"/>
      <c r="L11" s="67"/>
    </row>
    <row r="12" spans="2:12" s="66" customFormat="1" ht="12" customHeight="1" hidden="1">
      <c r="B12" s="67"/>
      <c r="D12" s="68" t="s">
        <v>89</v>
      </c>
      <c r="I12" s="68" t="s">
        <v>90</v>
      </c>
      <c r="J12" s="69" t="str">
        <f>IF('[1]Rekapitulace stavby'!AN10="","",'[1]Rekapitulace stavby'!AN10)</f>
        <v/>
      </c>
      <c r="L12" s="67"/>
    </row>
    <row r="13" spans="2:12" s="66" customFormat="1" ht="18" customHeight="1" hidden="1">
      <c r="B13" s="67"/>
      <c r="E13" s="69" t="str">
        <f>IF('[1]Rekapitulace stavby'!E11="","",'[1]Rekapitulace stavby'!E11)</f>
        <v xml:space="preserve"> </v>
      </c>
      <c r="I13" s="68" t="s">
        <v>91</v>
      </c>
      <c r="J13" s="69" t="str">
        <f>IF('[1]Rekapitulace stavby'!AN11="","",'[1]Rekapitulace stavby'!AN11)</f>
        <v/>
      </c>
      <c r="L13" s="67"/>
    </row>
    <row r="14" spans="2:12" s="66" customFormat="1" ht="6.95" customHeight="1" hidden="1">
      <c r="B14" s="67"/>
      <c r="L14" s="67"/>
    </row>
    <row r="15" spans="2:12" s="66" customFormat="1" ht="12" customHeight="1" hidden="1">
      <c r="B15" s="67"/>
      <c r="D15" s="68" t="s">
        <v>92</v>
      </c>
      <c r="I15" s="68" t="s">
        <v>90</v>
      </c>
      <c r="J15" s="69" t="str">
        <f>'[1]Rekapitulace stavby'!AN13</f>
        <v/>
      </c>
      <c r="L15" s="67"/>
    </row>
    <row r="16" spans="2:12" s="66" customFormat="1" ht="18" customHeight="1" hidden="1">
      <c r="B16" s="67"/>
      <c r="E16" s="178" t="str">
        <f>'[1]Rekapitulace stavby'!E14</f>
        <v xml:space="preserve"> </v>
      </c>
      <c r="F16" s="178"/>
      <c r="G16" s="178"/>
      <c r="H16" s="178"/>
      <c r="I16" s="68" t="s">
        <v>91</v>
      </c>
      <c r="J16" s="69" t="str">
        <f>'[1]Rekapitulace stavby'!AN14</f>
        <v/>
      </c>
      <c r="L16" s="67"/>
    </row>
    <row r="17" spans="2:12" s="66" customFormat="1" ht="6.95" customHeight="1" hidden="1">
      <c r="B17" s="67"/>
      <c r="L17" s="67"/>
    </row>
    <row r="18" spans="2:12" s="66" customFormat="1" ht="12" customHeight="1" hidden="1">
      <c r="B18" s="67"/>
      <c r="D18" s="68" t="s">
        <v>93</v>
      </c>
      <c r="I18" s="68" t="s">
        <v>90</v>
      </c>
      <c r="J18" s="69" t="str">
        <f>IF('[1]Rekapitulace stavby'!AN16="","",'[1]Rekapitulace stavby'!AN16)</f>
        <v/>
      </c>
      <c r="L18" s="67"/>
    </row>
    <row r="19" spans="2:12" s="66" customFormat="1" ht="18" customHeight="1" hidden="1">
      <c r="B19" s="67"/>
      <c r="E19" s="69" t="str">
        <f>IF('[1]Rekapitulace stavby'!E17="","",'[1]Rekapitulace stavby'!E17)</f>
        <v xml:space="preserve"> </v>
      </c>
      <c r="I19" s="68" t="s">
        <v>91</v>
      </c>
      <c r="J19" s="69" t="str">
        <f>IF('[1]Rekapitulace stavby'!AN17="","",'[1]Rekapitulace stavby'!AN17)</f>
        <v/>
      </c>
      <c r="L19" s="67"/>
    </row>
    <row r="20" spans="2:12" s="66" customFormat="1" ht="6.95" customHeight="1" hidden="1">
      <c r="B20" s="67"/>
      <c r="L20" s="67"/>
    </row>
    <row r="21" spans="2:12" s="66" customFormat="1" ht="12" customHeight="1" hidden="1">
      <c r="B21" s="67"/>
      <c r="D21" s="68" t="s">
        <v>94</v>
      </c>
      <c r="I21" s="68" t="s">
        <v>90</v>
      </c>
      <c r="J21" s="69" t="s">
        <v>84</v>
      </c>
      <c r="L21" s="67"/>
    </row>
    <row r="22" spans="2:12" s="66" customFormat="1" ht="18" customHeight="1" hidden="1">
      <c r="B22" s="67"/>
      <c r="E22" s="69" t="s">
        <v>95</v>
      </c>
      <c r="I22" s="68" t="s">
        <v>91</v>
      </c>
      <c r="J22" s="69" t="s">
        <v>84</v>
      </c>
      <c r="L22" s="67"/>
    </row>
    <row r="23" spans="2:12" s="66" customFormat="1" ht="6.95" customHeight="1" hidden="1">
      <c r="B23" s="67"/>
      <c r="L23" s="67"/>
    </row>
    <row r="24" spans="2:12" s="66" customFormat="1" ht="12" customHeight="1" hidden="1">
      <c r="B24" s="67"/>
      <c r="D24" s="68" t="s">
        <v>96</v>
      </c>
      <c r="L24" s="67"/>
    </row>
    <row r="25" spans="2:12" s="71" customFormat="1" ht="16.5" customHeight="1" hidden="1">
      <c r="B25" s="72"/>
      <c r="E25" s="179" t="s">
        <v>84</v>
      </c>
      <c r="F25" s="179"/>
      <c r="G25" s="179"/>
      <c r="H25" s="179"/>
      <c r="L25" s="72"/>
    </row>
    <row r="26" spans="2:12" s="66" customFormat="1" ht="6.95" customHeight="1" hidden="1">
      <c r="B26" s="67"/>
      <c r="L26" s="67"/>
    </row>
    <row r="27" spans="2:12" s="66" customFormat="1" ht="6.95" customHeight="1" hidden="1">
      <c r="B27" s="67"/>
      <c r="D27" s="73"/>
      <c r="E27" s="73"/>
      <c r="F27" s="73"/>
      <c r="G27" s="73"/>
      <c r="H27" s="73"/>
      <c r="I27" s="73"/>
      <c r="J27" s="73"/>
      <c r="K27" s="73"/>
      <c r="L27" s="67"/>
    </row>
    <row r="28" spans="2:12" s="66" customFormat="1" ht="25.35" customHeight="1" hidden="1">
      <c r="B28" s="67"/>
      <c r="D28" s="74" t="s">
        <v>97</v>
      </c>
      <c r="J28" s="75">
        <f>ROUND(J115,2)</f>
        <v>0</v>
      </c>
      <c r="L28" s="67"/>
    </row>
    <row r="29" spans="2:12" s="66" customFormat="1" ht="6.95" customHeight="1" hidden="1">
      <c r="B29" s="67"/>
      <c r="D29" s="73"/>
      <c r="E29" s="73"/>
      <c r="F29" s="73"/>
      <c r="G29" s="73"/>
      <c r="H29" s="73"/>
      <c r="I29" s="73"/>
      <c r="J29" s="73"/>
      <c r="K29" s="73"/>
      <c r="L29" s="67"/>
    </row>
    <row r="30" spans="2:12" s="66" customFormat="1" ht="14.45" customHeight="1" hidden="1">
      <c r="B30" s="67"/>
      <c r="F30" s="76" t="s">
        <v>98</v>
      </c>
      <c r="I30" s="76" t="s">
        <v>99</v>
      </c>
      <c r="J30" s="76" t="s">
        <v>100</v>
      </c>
      <c r="L30" s="67"/>
    </row>
    <row r="31" spans="2:12" s="66" customFormat="1" ht="14.45" customHeight="1" hidden="1">
      <c r="B31" s="67"/>
      <c r="D31" s="77" t="s">
        <v>101</v>
      </c>
      <c r="E31" s="68" t="s">
        <v>102</v>
      </c>
      <c r="F31" s="78">
        <f>ROUND((SUM(BE115:BE133)),2)</f>
        <v>0</v>
      </c>
      <c r="I31" s="79">
        <v>0.21</v>
      </c>
      <c r="J31" s="78">
        <f>ROUND(((SUM(BE115:BE133))*I31),2)</f>
        <v>0</v>
      </c>
      <c r="L31" s="67"/>
    </row>
    <row r="32" spans="2:12" s="66" customFormat="1" ht="14.45" customHeight="1" hidden="1">
      <c r="B32" s="67"/>
      <c r="E32" s="68" t="s">
        <v>103</v>
      </c>
      <c r="F32" s="78">
        <f>ROUND((SUM(BF115:BF133)),2)</f>
        <v>0</v>
      </c>
      <c r="I32" s="79">
        <v>0.15</v>
      </c>
      <c r="J32" s="78">
        <f>ROUND(((SUM(BF115:BF133))*I32),2)</f>
        <v>0</v>
      </c>
      <c r="L32" s="67"/>
    </row>
    <row r="33" spans="2:12" s="66" customFormat="1" ht="14.45" customHeight="1" hidden="1">
      <c r="B33" s="67"/>
      <c r="E33" s="68" t="s">
        <v>104</v>
      </c>
      <c r="F33" s="78">
        <f>ROUND((SUM(BG115:BG133)),2)</f>
        <v>0</v>
      </c>
      <c r="I33" s="79">
        <v>0.21</v>
      </c>
      <c r="J33" s="78">
        <f>0</f>
        <v>0</v>
      </c>
      <c r="L33" s="67"/>
    </row>
    <row r="34" spans="2:12" s="66" customFormat="1" ht="14.45" customHeight="1" hidden="1">
      <c r="B34" s="67"/>
      <c r="E34" s="68" t="s">
        <v>105</v>
      </c>
      <c r="F34" s="78">
        <f>ROUND((SUM(BH115:BH133)),2)</f>
        <v>0</v>
      </c>
      <c r="I34" s="79">
        <v>0.15</v>
      </c>
      <c r="J34" s="78">
        <f>0</f>
        <v>0</v>
      </c>
      <c r="L34" s="67"/>
    </row>
    <row r="35" spans="2:12" s="66" customFormat="1" ht="14.45" customHeight="1" hidden="1">
      <c r="B35" s="67"/>
      <c r="E35" s="68" t="s">
        <v>106</v>
      </c>
      <c r="F35" s="78">
        <f>ROUND((SUM(BI115:BI133)),2)</f>
        <v>0</v>
      </c>
      <c r="I35" s="79">
        <v>0</v>
      </c>
      <c r="J35" s="78">
        <f>0</f>
        <v>0</v>
      </c>
      <c r="L35" s="67"/>
    </row>
    <row r="36" spans="2:12" s="66" customFormat="1" ht="6.95" customHeight="1" hidden="1">
      <c r="B36" s="67"/>
      <c r="L36" s="67"/>
    </row>
    <row r="37" spans="2:12" s="66" customFormat="1" ht="25.35" customHeight="1" hidden="1">
      <c r="B37" s="67"/>
      <c r="C37" s="80"/>
      <c r="D37" s="81" t="s">
        <v>107</v>
      </c>
      <c r="E37" s="82"/>
      <c r="F37" s="82"/>
      <c r="G37" s="83" t="s">
        <v>108</v>
      </c>
      <c r="H37" s="84" t="s">
        <v>109</v>
      </c>
      <c r="I37" s="82"/>
      <c r="J37" s="85">
        <f>SUM(J28:J35)</f>
        <v>0</v>
      </c>
      <c r="K37" s="86"/>
      <c r="L37" s="67"/>
    </row>
    <row r="38" spans="2:12" s="66" customFormat="1" ht="14.45" customHeight="1" hidden="1">
      <c r="B38" s="67"/>
      <c r="L38" s="67"/>
    </row>
    <row r="39" spans="2:12" ht="14.45" customHeight="1" hidden="1">
      <c r="B39" s="63"/>
      <c r="L39" s="63"/>
    </row>
    <row r="40" spans="2:12" ht="14.45" customHeight="1" hidden="1">
      <c r="B40" s="63"/>
      <c r="L40" s="63"/>
    </row>
    <row r="41" spans="2:12" ht="14.45" customHeight="1" hidden="1">
      <c r="B41" s="63"/>
      <c r="L41" s="63"/>
    </row>
    <row r="42" spans="2:12" ht="14.45" customHeight="1" hidden="1">
      <c r="B42" s="63"/>
      <c r="L42" s="63"/>
    </row>
    <row r="43" spans="2:12" ht="14.45" customHeight="1" hidden="1">
      <c r="B43" s="63"/>
      <c r="L43" s="63"/>
    </row>
    <row r="44" spans="2:12" ht="14.45" customHeight="1" hidden="1">
      <c r="B44" s="63"/>
      <c r="L44" s="63"/>
    </row>
    <row r="45" spans="2:12" ht="14.45" customHeight="1" hidden="1">
      <c r="B45" s="63"/>
      <c r="L45" s="63"/>
    </row>
    <row r="46" spans="2:12" ht="14.45" customHeight="1" hidden="1">
      <c r="B46" s="63"/>
      <c r="L46" s="63"/>
    </row>
    <row r="47" spans="2:12" ht="14.45" customHeight="1" hidden="1">
      <c r="B47" s="63"/>
      <c r="L47" s="63"/>
    </row>
    <row r="48" spans="2:12" ht="14.45" customHeight="1" hidden="1">
      <c r="B48" s="63"/>
      <c r="L48" s="63"/>
    </row>
    <row r="49" spans="2:12" ht="14.45" customHeight="1" hidden="1">
      <c r="B49" s="63"/>
      <c r="L49" s="63"/>
    </row>
    <row r="50" spans="2:12" s="66" customFormat="1" ht="14.45" customHeight="1" hidden="1">
      <c r="B50" s="67"/>
      <c r="D50" s="87" t="s">
        <v>110</v>
      </c>
      <c r="E50" s="88"/>
      <c r="F50" s="88"/>
      <c r="G50" s="87" t="s">
        <v>111</v>
      </c>
      <c r="H50" s="88"/>
      <c r="I50" s="88"/>
      <c r="J50" s="88"/>
      <c r="K50" s="88"/>
      <c r="L50" s="67"/>
    </row>
    <row r="51" spans="2:12" ht="15" hidden="1">
      <c r="B51" s="63"/>
      <c r="L51" s="63"/>
    </row>
    <row r="52" spans="2:12" ht="15" hidden="1">
      <c r="B52" s="63"/>
      <c r="L52" s="63"/>
    </row>
    <row r="53" spans="2:12" ht="15" hidden="1">
      <c r="B53" s="63"/>
      <c r="L53" s="63"/>
    </row>
    <row r="54" spans="2:12" ht="15" hidden="1">
      <c r="B54" s="63"/>
      <c r="L54" s="63"/>
    </row>
    <row r="55" spans="2:12" ht="15" hidden="1">
      <c r="B55" s="63"/>
      <c r="L55" s="63"/>
    </row>
    <row r="56" spans="2:12" ht="15" hidden="1">
      <c r="B56" s="63"/>
      <c r="L56" s="63"/>
    </row>
    <row r="57" spans="2:12" ht="15" hidden="1">
      <c r="B57" s="63"/>
      <c r="L57" s="63"/>
    </row>
    <row r="58" spans="2:12" ht="15" hidden="1">
      <c r="B58" s="63"/>
      <c r="L58" s="63"/>
    </row>
    <row r="59" spans="2:12" ht="15" hidden="1">
      <c r="B59" s="63"/>
      <c r="L59" s="63"/>
    </row>
    <row r="60" spans="2:12" ht="15" hidden="1">
      <c r="B60" s="63"/>
      <c r="L60" s="63"/>
    </row>
    <row r="61" spans="2:12" s="66" customFormat="1" ht="12.75" hidden="1">
      <c r="B61" s="67"/>
      <c r="D61" s="89" t="s">
        <v>112</v>
      </c>
      <c r="E61" s="90"/>
      <c r="F61" s="91" t="s">
        <v>113</v>
      </c>
      <c r="G61" s="89" t="s">
        <v>112</v>
      </c>
      <c r="H61" s="90"/>
      <c r="I61" s="90"/>
      <c r="J61" s="92" t="s">
        <v>113</v>
      </c>
      <c r="K61" s="90"/>
      <c r="L61" s="67"/>
    </row>
    <row r="62" spans="2:12" ht="15" hidden="1">
      <c r="B62" s="63"/>
      <c r="L62" s="63"/>
    </row>
    <row r="63" spans="2:12" ht="15" hidden="1">
      <c r="B63" s="63"/>
      <c r="L63" s="63"/>
    </row>
    <row r="64" spans="2:12" ht="15" hidden="1">
      <c r="B64" s="63"/>
      <c r="L64" s="63"/>
    </row>
    <row r="65" spans="2:12" s="66" customFormat="1" ht="12.75" hidden="1">
      <c r="B65" s="67"/>
      <c r="D65" s="87" t="s">
        <v>114</v>
      </c>
      <c r="E65" s="88"/>
      <c r="F65" s="88"/>
      <c r="G65" s="87" t="s">
        <v>115</v>
      </c>
      <c r="H65" s="88"/>
      <c r="I65" s="88"/>
      <c r="J65" s="88"/>
      <c r="K65" s="88"/>
      <c r="L65" s="67"/>
    </row>
    <row r="66" spans="2:12" ht="15" hidden="1">
      <c r="B66" s="63"/>
      <c r="L66" s="63"/>
    </row>
    <row r="67" spans="2:12" ht="15" hidden="1">
      <c r="B67" s="63"/>
      <c r="L67" s="63"/>
    </row>
    <row r="68" spans="2:12" ht="15" hidden="1">
      <c r="B68" s="63"/>
      <c r="L68" s="63"/>
    </row>
    <row r="69" spans="2:12" ht="15" hidden="1">
      <c r="B69" s="63"/>
      <c r="L69" s="63"/>
    </row>
    <row r="70" spans="2:12" ht="15" hidden="1">
      <c r="B70" s="63"/>
      <c r="L70" s="63"/>
    </row>
    <row r="71" spans="2:12" ht="15" hidden="1">
      <c r="B71" s="63"/>
      <c r="L71" s="63"/>
    </row>
    <row r="72" spans="2:12" ht="15" hidden="1">
      <c r="B72" s="63"/>
      <c r="L72" s="63"/>
    </row>
    <row r="73" spans="2:12" ht="15" hidden="1">
      <c r="B73" s="63"/>
      <c r="L73" s="63"/>
    </row>
    <row r="74" spans="2:12" ht="15" hidden="1">
      <c r="B74" s="63"/>
      <c r="L74" s="63"/>
    </row>
    <row r="75" spans="2:12" ht="15" hidden="1">
      <c r="B75" s="63"/>
      <c r="L75" s="63"/>
    </row>
    <row r="76" spans="2:12" s="66" customFormat="1" ht="12.75" hidden="1">
      <c r="B76" s="67"/>
      <c r="D76" s="89" t="s">
        <v>112</v>
      </c>
      <c r="E76" s="90"/>
      <c r="F76" s="91" t="s">
        <v>113</v>
      </c>
      <c r="G76" s="89" t="s">
        <v>112</v>
      </c>
      <c r="H76" s="90"/>
      <c r="I76" s="90"/>
      <c r="J76" s="92" t="s">
        <v>113</v>
      </c>
      <c r="K76" s="90"/>
      <c r="L76" s="67"/>
    </row>
    <row r="77" spans="2:12" s="66" customFormat="1" ht="14.45" customHeight="1" hidden="1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67"/>
    </row>
    <row r="78" ht="15" hidden="1"/>
    <row r="79" ht="15" hidden="1"/>
    <row r="80" ht="15" hidden="1"/>
    <row r="81" spans="2:12" s="66" customFormat="1" ht="6.95" customHeight="1" hidden="1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67"/>
    </row>
    <row r="82" spans="2:12" s="66" customFormat="1" ht="24.95" customHeight="1" hidden="1">
      <c r="B82" s="67"/>
      <c r="C82" s="64" t="s">
        <v>116</v>
      </c>
      <c r="L82" s="67"/>
    </row>
    <row r="83" spans="2:12" s="66" customFormat="1" ht="6.95" customHeight="1" hidden="1">
      <c r="B83" s="67"/>
      <c r="L83" s="67"/>
    </row>
    <row r="84" spans="2:12" s="66" customFormat="1" ht="12" customHeight="1" hidden="1">
      <c r="B84" s="67"/>
      <c r="C84" s="68" t="s">
        <v>81</v>
      </c>
      <c r="L84" s="67"/>
    </row>
    <row r="85" spans="2:12" s="66" customFormat="1" ht="16.5" customHeight="1" hidden="1">
      <c r="B85" s="67"/>
      <c r="E85" s="176" t="str">
        <f>E7</f>
        <v>EFEKT 2022</v>
      </c>
      <c r="F85" s="177"/>
      <c r="G85" s="177"/>
      <c r="H85" s="177"/>
      <c r="L85" s="67"/>
    </row>
    <row r="86" spans="2:12" s="66" customFormat="1" ht="6.95" customHeight="1" hidden="1">
      <c r="B86" s="67"/>
      <c r="L86" s="67"/>
    </row>
    <row r="87" spans="2:12" s="66" customFormat="1" ht="12" customHeight="1" hidden="1">
      <c r="B87" s="67"/>
      <c r="C87" s="68" t="s">
        <v>86</v>
      </c>
      <c r="F87" s="69" t="str">
        <f>F10</f>
        <v xml:space="preserve"> </v>
      </c>
      <c r="I87" s="68" t="s">
        <v>88</v>
      </c>
      <c r="J87" s="70" t="str">
        <f>IF(J10="","",J10)</f>
        <v>4. 10. 2022</v>
      </c>
      <c r="L87" s="67"/>
    </row>
    <row r="88" spans="2:12" s="66" customFormat="1" ht="6.95" customHeight="1" hidden="1">
      <c r="B88" s="67"/>
      <c r="L88" s="67"/>
    </row>
    <row r="89" spans="2:12" s="66" customFormat="1" ht="15.2" customHeight="1" hidden="1">
      <c r="B89" s="67"/>
      <c r="C89" s="68" t="s">
        <v>89</v>
      </c>
      <c r="F89" s="69" t="str">
        <f>E13</f>
        <v xml:space="preserve"> </v>
      </c>
      <c r="I89" s="68" t="s">
        <v>93</v>
      </c>
      <c r="J89" s="97" t="str">
        <f>E19</f>
        <v xml:space="preserve"> </v>
      </c>
      <c r="L89" s="67"/>
    </row>
    <row r="90" spans="2:12" s="66" customFormat="1" ht="15.2" customHeight="1" hidden="1">
      <c r="B90" s="67"/>
      <c r="C90" s="68" t="s">
        <v>92</v>
      </c>
      <c r="F90" s="69" t="str">
        <f>IF(E16="","",E16)</f>
        <v xml:space="preserve"> </v>
      </c>
      <c r="I90" s="68" t="s">
        <v>94</v>
      </c>
      <c r="J90" s="97" t="str">
        <f>E22</f>
        <v>Ing. Richard Gábor</v>
      </c>
      <c r="L90" s="67"/>
    </row>
    <row r="91" spans="2:12" s="66" customFormat="1" ht="10.35" customHeight="1" hidden="1">
      <c r="B91" s="67"/>
      <c r="L91" s="67"/>
    </row>
    <row r="92" spans="2:12" s="66" customFormat="1" ht="29.25" customHeight="1" hidden="1">
      <c r="B92" s="67"/>
      <c r="C92" s="98" t="s">
        <v>117</v>
      </c>
      <c r="D92" s="80"/>
      <c r="E92" s="80"/>
      <c r="F92" s="80"/>
      <c r="G92" s="80"/>
      <c r="H92" s="80"/>
      <c r="I92" s="80"/>
      <c r="J92" s="99" t="s">
        <v>118</v>
      </c>
      <c r="K92" s="80"/>
      <c r="L92" s="67"/>
    </row>
    <row r="93" spans="2:12" s="66" customFormat="1" ht="10.35" customHeight="1" hidden="1">
      <c r="B93" s="67"/>
      <c r="L93" s="67"/>
    </row>
    <row r="94" spans="2:47" s="66" customFormat="1" ht="22.9" customHeight="1" hidden="1">
      <c r="B94" s="67"/>
      <c r="C94" s="100" t="s">
        <v>119</v>
      </c>
      <c r="J94" s="75">
        <f>J115</f>
        <v>0</v>
      </c>
      <c r="L94" s="67"/>
      <c r="AU94" s="60" t="s">
        <v>120</v>
      </c>
    </row>
    <row r="95" spans="2:12" s="101" customFormat="1" ht="24.95" customHeight="1" hidden="1">
      <c r="B95" s="102"/>
      <c r="D95" s="103" t="s">
        <v>121</v>
      </c>
      <c r="E95" s="104"/>
      <c r="F95" s="104"/>
      <c r="G95" s="104"/>
      <c r="H95" s="104"/>
      <c r="I95" s="104"/>
      <c r="J95" s="105">
        <f>J116</f>
        <v>0</v>
      </c>
      <c r="L95" s="102"/>
    </row>
    <row r="96" spans="2:12" s="106" customFormat="1" ht="19.9" customHeight="1" hidden="1">
      <c r="B96" s="107"/>
      <c r="D96" s="108" t="s">
        <v>122</v>
      </c>
      <c r="E96" s="109"/>
      <c r="F96" s="109"/>
      <c r="G96" s="109"/>
      <c r="H96" s="109"/>
      <c r="I96" s="109"/>
      <c r="J96" s="110">
        <f>J117</f>
        <v>0</v>
      </c>
      <c r="L96" s="107"/>
    </row>
    <row r="97" spans="2:12" s="106" customFormat="1" ht="19.9" customHeight="1" hidden="1">
      <c r="B97" s="107"/>
      <c r="D97" s="108" t="s">
        <v>123</v>
      </c>
      <c r="E97" s="109"/>
      <c r="F97" s="109"/>
      <c r="G97" s="109"/>
      <c r="H97" s="109"/>
      <c r="I97" s="109"/>
      <c r="J97" s="110">
        <f>J132</f>
        <v>0</v>
      </c>
      <c r="L97" s="107"/>
    </row>
    <row r="98" spans="2:12" s="66" customFormat="1" ht="21.75" customHeight="1" hidden="1">
      <c r="B98" s="67"/>
      <c r="L98" s="67"/>
    </row>
    <row r="99" spans="2:12" s="66" customFormat="1" ht="6.95" customHeight="1" hidden="1">
      <c r="B99" s="93"/>
      <c r="C99" s="94"/>
      <c r="D99" s="94"/>
      <c r="E99" s="94"/>
      <c r="F99" s="94"/>
      <c r="G99" s="94"/>
      <c r="H99" s="94"/>
      <c r="I99" s="94"/>
      <c r="J99" s="94"/>
      <c r="K99" s="94"/>
      <c r="L99" s="67"/>
    </row>
    <row r="100" ht="15" hidden="1"/>
    <row r="101" ht="15" hidden="1"/>
    <row r="102" ht="15" hidden="1"/>
    <row r="103" spans="2:12" s="66" customFormat="1" ht="6.95" customHeight="1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67"/>
    </row>
    <row r="104" spans="2:12" s="66" customFormat="1" ht="24.95" customHeight="1">
      <c r="B104" s="67"/>
      <c r="C104" s="64" t="s">
        <v>124</v>
      </c>
      <c r="I104" s="165" t="s">
        <v>209</v>
      </c>
      <c r="L104" s="67"/>
    </row>
    <row r="105" spans="2:12" s="66" customFormat="1" ht="6.95" customHeight="1">
      <c r="B105" s="67"/>
      <c r="L105" s="67"/>
    </row>
    <row r="106" spans="2:12" s="66" customFormat="1" ht="12" customHeight="1">
      <c r="B106" s="67"/>
      <c r="C106" s="68" t="s">
        <v>81</v>
      </c>
      <c r="L106" s="67"/>
    </row>
    <row r="107" spans="2:12" s="66" customFormat="1" ht="16.5" customHeight="1">
      <c r="B107" s="67"/>
      <c r="E107" s="176" t="s">
        <v>125</v>
      </c>
      <c r="F107" s="176"/>
      <c r="G107" s="176"/>
      <c r="H107" s="176"/>
      <c r="I107" s="176"/>
      <c r="L107" s="67"/>
    </row>
    <row r="108" spans="2:12" s="66" customFormat="1" ht="6.95" customHeight="1">
      <c r="B108" s="67"/>
      <c r="L108" s="67"/>
    </row>
    <row r="109" spans="2:12" s="66" customFormat="1" ht="12" customHeight="1">
      <c r="B109" s="67"/>
      <c r="C109" s="68" t="s">
        <v>86</v>
      </c>
      <c r="F109" s="69" t="str">
        <f>F10</f>
        <v xml:space="preserve"> </v>
      </c>
      <c r="I109" s="68" t="s">
        <v>88</v>
      </c>
      <c r="J109" s="70" t="str">
        <f>IF(J10="","",J10)</f>
        <v>4. 10. 2022</v>
      </c>
      <c r="L109" s="67"/>
    </row>
    <row r="110" spans="2:12" s="66" customFormat="1" ht="6.95" customHeight="1">
      <c r="B110" s="67"/>
      <c r="L110" s="67"/>
    </row>
    <row r="111" spans="2:12" s="66" customFormat="1" ht="15.2" customHeight="1">
      <c r="B111" s="67"/>
      <c r="C111" s="68" t="s">
        <v>89</v>
      </c>
      <c r="F111" s="69" t="str">
        <f>E13</f>
        <v xml:space="preserve"> </v>
      </c>
      <c r="I111" s="68" t="s">
        <v>93</v>
      </c>
      <c r="J111" s="97" t="str">
        <f>E19</f>
        <v xml:space="preserve"> </v>
      </c>
      <c r="L111" s="67"/>
    </row>
    <row r="112" spans="2:12" s="66" customFormat="1" ht="15.2" customHeight="1">
      <c r="B112" s="67"/>
      <c r="C112" s="68" t="s">
        <v>92</v>
      </c>
      <c r="F112" s="69" t="str">
        <f>IF(E16="","",E16)</f>
        <v xml:space="preserve"> </v>
      </c>
      <c r="I112" s="68" t="s">
        <v>94</v>
      </c>
      <c r="J112" s="97" t="str">
        <f>E22</f>
        <v>Ing. Richard Gábor</v>
      </c>
      <c r="L112" s="67"/>
    </row>
    <row r="113" spans="2:12" s="66" customFormat="1" ht="10.35" customHeight="1">
      <c r="B113" s="67"/>
      <c r="L113" s="67"/>
    </row>
    <row r="114" spans="2:20" s="111" customFormat="1" ht="29.25" customHeight="1">
      <c r="B114" s="112"/>
      <c r="C114" s="113" t="s">
        <v>126</v>
      </c>
      <c r="D114" s="114" t="s">
        <v>127</v>
      </c>
      <c r="E114" s="114" t="s">
        <v>128</v>
      </c>
      <c r="F114" s="114" t="s">
        <v>129</v>
      </c>
      <c r="G114" s="114" t="s">
        <v>3</v>
      </c>
      <c r="H114" s="114" t="s">
        <v>2</v>
      </c>
      <c r="I114" s="114" t="s">
        <v>130</v>
      </c>
      <c r="J114" s="115" t="s">
        <v>118</v>
      </c>
      <c r="K114" s="116" t="s">
        <v>131</v>
      </c>
      <c r="L114" s="112"/>
      <c r="M114" s="117" t="s">
        <v>84</v>
      </c>
      <c r="N114" s="118" t="s">
        <v>101</v>
      </c>
      <c r="O114" s="118" t="s">
        <v>132</v>
      </c>
      <c r="P114" s="118" t="s">
        <v>133</v>
      </c>
      <c r="Q114" s="118" t="s">
        <v>134</v>
      </c>
      <c r="R114" s="118" t="s">
        <v>135</v>
      </c>
      <c r="S114" s="118" t="s">
        <v>136</v>
      </c>
      <c r="T114" s="119" t="s">
        <v>137</v>
      </c>
    </row>
    <row r="115" spans="2:63" s="66" customFormat="1" ht="22.9" customHeight="1">
      <c r="B115" s="67"/>
      <c r="C115" s="120" t="s">
        <v>138</v>
      </c>
      <c r="J115" s="121">
        <f>BK115</f>
        <v>0</v>
      </c>
      <c r="L115" s="67"/>
      <c r="M115" s="122"/>
      <c r="N115" s="73"/>
      <c r="O115" s="73"/>
      <c r="P115" s="123">
        <f>P116</f>
        <v>168.062</v>
      </c>
      <c r="Q115" s="73"/>
      <c r="R115" s="123">
        <f>R116</f>
        <v>0.01074</v>
      </c>
      <c r="S115" s="73"/>
      <c r="T115" s="124">
        <f>T116</f>
        <v>0</v>
      </c>
      <c r="AT115" s="60" t="s">
        <v>139</v>
      </c>
      <c r="AU115" s="60" t="s">
        <v>120</v>
      </c>
      <c r="BK115" s="125">
        <f>BK116</f>
        <v>0</v>
      </c>
    </row>
    <row r="116" spans="2:63" s="126" customFormat="1" ht="25.9" customHeight="1">
      <c r="B116" s="127"/>
      <c r="D116" s="128" t="s">
        <v>139</v>
      </c>
      <c r="E116" s="129" t="s">
        <v>140</v>
      </c>
      <c r="F116" s="129" t="s">
        <v>141</v>
      </c>
      <c r="J116" s="130">
        <f>BK116</f>
        <v>0</v>
      </c>
      <c r="L116" s="127"/>
      <c r="M116" s="131"/>
      <c r="P116" s="132">
        <f>P117+P132</f>
        <v>168.062</v>
      </c>
      <c r="R116" s="132">
        <f>R117+R132</f>
        <v>0.01074</v>
      </c>
      <c r="T116" s="133">
        <f>T117+T132</f>
        <v>0</v>
      </c>
      <c r="AR116" s="128" t="s">
        <v>142</v>
      </c>
      <c r="AT116" s="134" t="s">
        <v>139</v>
      </c>
      <c r="AU116" s="134" t="s">
        <v>143</v>
      </c>
      <c r="AY116" s="128" t="s">
        <v>144</v>
      </c>
      <c r="BK116" s="135">
        <f>BK117+BK132</f>
        <v>0</v>
      </c>
    </row>
    <row r="117" spans="2:63" s="126" customFormat="1" ht="22.9" customHeight="1">
      <c r="B117" s="127"/>
      <c r="D117" s="128" t="s">
        <v>139</v>
      </c>
      <c r="E117" s="136" t="s">
        <v>145</v>
      </c>
      <c r="F117" s="136" t="s">
        <v>146</v>
      </c>
      <c r="J117" s="137">
        <f>BK117</f>
        <v>0</v>
      </c>
      <c r="L117" s="127"/>
      <c r="M117" s="131"/>
      <c r="P117" s="132">
        <f>SUM(P118:P131)</f>
        <v>167.585</v>
      </c>
      <c r="R117" s="132">
        <f>SUM(R118:R131)</f>
        <v>0.01074</v>
      </c>
      <c r="T117" s="133">
        <f>SUM(T118:T131)</f>
        <v>0</v>
      </c>
      <c r="AR117" s="128" t="s">
        <v>142</v>
      </c>
      <c r="AT117" s="134" t="s">
        <v>139</v>
      </c>
      <c r="AU117" s="134" t="s">
        <v>147</v>
      </c>
      <c r="AY117" s="128" t="s">
        <v>144</v>
      </c>
      <c r="BK117" s="135">
        <f>SUM(BK118:BK131)</f>
        <v>0</v>
      </c>
    </row>
    <row r="118" spans="2:65" s="66" customFormat="1" ht="24.2" customHeight="1">
      <c r="B118" s="67"/>
      <c r="C118" s="138" t="s">
        <v>147</v>
      </c>
      <c r="D118" s="138" t="s">
        <v>148</v>
      </c>
      <c r="E118" s="139" t="s">
        <v>149</v>
      </c>
      <c r="F118" s="140" t="s">
        <v>150</v>
      </c>
      <c r="G118" s="141" t="s">
        <v>151</v>
      </c>
      <c r="H118" s="142">
        <v>192</v>
      </c>
      <c r="I118" s="57">
        <v>0</v>
      </c>
      <c r="J118" s="143">
        <f aca="true" t="shared" si="0" ref="J118:J131">ROUND(I118*H118,2)</f>
        <v>0</v>
      </c>
      <c r="K118" s="144"/>
      <c r="L118" s="67"/>
      <c r="M118" s="145" t="s">
        <v>84</v>
      </c>
      <c r="N118" s="146" t="s">
        <v>102</v>
      </c>
      <c r="O118" s="147">
        <v>0.393</v>
      </c>
      <c r="P118" s="147">
        <f aca="true" t="shared" si="1" ref="P118:P131">O118*H118</f>
        <v>75.456</v>
      </c>
      <c r="Q118" s="147">
        <v>0</v>
      </c>
      <c r="R118" s="147">
        <f aca="true" t="shared" si="2" ref="R118:R131">Q118*H118</f>
        <v>0</v>
      </c>
      <c r="S118" s="147">
        <v>0</v>
      </c>
      <c r="T118" s="148">
        <f aca="true" t="shared" si="3" ref="T118:T131">S118*H118</f>
        <v>0</v>
      </c>
      <c r="AR118" s="149" t="s">
        <v>152</v>
      </c>
      <c r="AT118" s="149" t="s">
        <v>148</v>
      </c>
      <c r="AU118" s="149" t="s">
        <v>77</v>
      </c>
      <c r="AY118" s="60" t="s">
        <v>144</v>
      </c>
      <c r="BE118" s="150">
        <f aca="true" t="shared" si="4" ref="BE118:BE131">IF(N118="základní",J118,0)</f>
        <v>0</v>
      </c>
      <c r="BF118" s="150">
        <f aca="true" t="shared" si="5" ref="BF118:BF131">IF(N118="snížená",J118,0)</f>
        <v>0</v>
      </c>
      <c r="BG118" s="150">
        <f aca="true" t="shared" si="6" ref="BG118:BG131">IF(N118="zákl. přenesená",J118,0)</f>
        <v>0</v>
      </c>
      <c r="BH118" s="150">
        <f aca="true" t="shared" si="7" ref="BH118:BH131">IF(N118="sníž. přenesená",J118,0)</f>
        <v>0</v>
      </c>
      <c r="BI118" s="150">
        <f aca="true" t="shared" si="8" ref="BI118:BI131">IF(N118="nulová",J118,0)</f>
        <v>0</v>
      </c>
      <c r="BJ118" s="60" t="s">
        <v>147</v>
      </c>
      <c r="BK118" s="150">
        <f aca="true" t="shared" si="9" ref="BK118:BK131">ROUND(I118*H118,2)</f>
        <v>0</v>
      </c>
      <c r="BL118" s="60" t="s">
        <v>152</v>
      </c>
      <c r="BM118" s="149" t="s">
        <v>153</v>
      </c>
    </row>
    <row r="119" spans="2:65" s="66" customFormat="1" ht="16.5" customHeight="1">
      <c r="B119" s="67"/>
      <c r="C119" s="151" t="s">
        <v>77</v>
      </c>
      <c r="D119" s="151" t="s">
        <v>140</v>
      </c>
      <c r="E119" s="152" t="s">
        <v>154</v>
      </c>
      <c r="F119" s="153" t="s">
        <v>155</v>
      </c>
      <c r="G119" s="154" t="s">
        <v>151</v>
      </c>
      <c r="H119" s="155">
        <v>146</v>
      </c>
      <c r="I119" s="58">
        <v>0</v>
      </c>
      <c r="J119" s="156">
        <f t="shared" si="0"/>
        <v>0</v>
      </c>
      <c r="K119" s="157"/>
      <c r="L119" s="158"/>
      <c r="M119" s="159" t="s">
        <v>84</v>
      </c>
      <c r="N119" s="160" t="s">
        <v>102</v>
      </c>
      <c r="O119" s="147">
        <v>0</v>
      </c>
      <c r="P119" s="147">
        <f t="shared" si="1"/>
        <v>0</v>
      </c>
      <c r="Q119" s="147">
        <v>3E-05</v>
      </c>
      <c r="R119" s="147">
        <f t="shared" si="2"/>
        <v>0.00438</v>
      </c>
      <c r="S119" s="147">
        <v>0</v>
      </c>
      <c r="T119" s="148">
        <f t="shared" si="3"/>
        <v>0</v>
      </c>
      <c r="AR119" s="149" t="s">
        <v>156</v>
      </c>
      <c r="AT119" s="149" t="s">
        <v>140</v>
      </c>
      <c r="AU119" s="149" t="s">
        <v>77</v>
      </c>
      <c r="AY119" s="60" t="s">
        <v>144</v>
      </c>
      <c r="BE119" s="150">
        <f t="shared" si="4"/>
        <v>0</v>
      </c>
      <c r="BF119" s="150">
        <f t="shared" si="5"/>
        <v>0</v>
      </c>
      <c r="BG119" s="150">
        <f t="shared" si="6"/>
        <v>0</v>
      </c>
      <c r="BH119" s="150">
        <f t="shared" si="7"/>
        <v>0</v>
      </c>
      <c r="BI119" s="150">
        <f t="shared" si="8"/>
        <v>0</v>
      </c>
      <c r="BJ119" s="60" t="s">
        <v>147</v>
      </c>
      <c r="BK119" s="150">
        <f t="shared" si="9"/>
        <v>0</v>
      </c>
      <c r="BL119" s="60" t="s">
        <v>156</v>
      </c>
      <c r="BM119" s="149" t="s">
        <v>157</v>
      </c>
    </row>
    <row r="120" spans="2:65" s="66" customFormat="1" ht="24.2" customHeight="1">
      <c r="B120" s="67"/>
      <c r="C120" s="151" t="s">
        <v>142</v>
      </c>
      <c r="D120" s="151" t="s">
        <v>140</v>
      </c>
      <c r="E120" s="152" t="s">
        <v>158</v>
      </c>
      <c r="F120" s="153" t="s">
        <v>159</v>
      </c>
      <c r="G120" s="154" t="s">
        <v>151</v>
      </c>
      <c r="H120" s="155">
        <v>46</v>
      </c>
      <c r="I120" s="58">
        <v>0</v>
      </c>
      <c r="J120" s="156">
        <f t="shared" si="0"/>
        <v>0</v>
      </c>
      <c r="K120" s="157"/>
      <c r="L120" s="158"/>
      <c r="M120" s="159" t="s">
        <v>84</v>
      </c>
      <c r="N120" s="160" t="s">
        <v>102</v>
      </c>
      <c r="O120" s="147">
        <v>0</v>
      </c>
      <c r="P120" s="147">
        <f t="shared" si="1"/>
        <v>0</v>
      </c>
      <c r="Q120" s="147">
        <v>0</v>
      </c>
      <c r="R120" s="147">
        <f t="shared" si="2"/>
        <v>0</v>
      </c>
      <c r="S120" s="147">
        <v>0</v>
      </c>
      <c r="T120" s="148">
        <f t="shared" si="3"/>
        <v>0</v>
      </c>
      <c r="AR120" s="149" t="s">
        <v>156</v>
      </c>
      <c r="AT120" s="149" t="s">
        <v>140</v>
      </c>
      <c r="AU120" s="149" t="s">
        <v>77</v>
      </c>
      <c r="AY120" s="60" t="s">
        <v>144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60" t="s">
        <v>147</v>
      </c>
      <c r="BK120" s="150">
        <f t="shared" si="9"/>
        <v>0</v>
      </c>
      <c r="BL120" s="60" t="s">
        <v>156</v>
      </c>
      <c r="BM120" s="149" t="s">
        <v>160</v>
      </c>
    </row>
    <row r="121" spans="2:65" s="66" customFormat="1" ht="37.9" customHeight="1">
      <c r="B121" s="67"/>
      <c r="C121" s="138" t="s">
        <v>161</v>
      </c>
      <c r="D121" s="138" t="s">
        <v>148</v>
      </c>
      <c r="E121" s="139" t="s">
        <v>162</v>
      </c>
      <c r="F121" s="140" t="s">
        <v>163</v>
      </c>
      <c r="G121" s="141" t="s">
        <v>151</v>
      </c>
      <c r="H121" s="142">
        <v>1</v>
      </c>
      <c r="I121" s="57">
        <v>0</v>
      </c>
      <c r="J121" s="143">
        <f t="shared" si="0"/>
        <v>0</v>
      </c>
      <c r="K121" s="144"/>
      <c r="L121" s="67"/>
      <c r="M121" s="145" t="s">
        <v>84</v>
      </c>
      <c r="N121" s="146" t="s">
        <v>102</v>
      </c>
      <c r="O121" s="147">
        <v>4.141</v>
      </c>
      <c r="P121" s="147">
        <f t="shared" si="1"/>
        <v>4.141</v>
      </c>
      <c r="Q121" s="147">
        <v>0</v>
      </c>
      <c r="R121" s="147">
        <f t="shared" si="2"/>
        <v>0</v>
      </c>
      <c r="S121" s="147">
        <v>0</v>
      </c>
      <c r="T121" s="148">
        <f t="shared" si="3"/>
        <v>0</v>
      </c>
      <c r="AR121" s="149" t="s">
        <v>152</v>
      </c>
      <c r="AT121" s="149" t="s">
        <v>148</v>
      </c>
      <c r="AU121" s="149" t="s">
        <v>77</v>
      </c>
      <c r="AY121" s="60" t="s">
        <v>144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60" t="s">
        <v>147</v>
      </c>
      <c r="BK121" s="150">
        <f t="shared" si="9"/>
        <v>0</v>
      </c>
      <c r="BL121" s="60" t="s">
        <v>152</v>
      </c>
      <c r="BM121" s="149" t="s">
        <v>164</v>
      </c>
    </row>
    <row r="122" spans="2:65" s="66" customFormat="1" ht="16.5" customHeight="1">
      <c r="B122" s="67"/>
      <c r="C122" s="151" t="s">
        <v>165</v>
      </c>
      <c r="D122" s="151" t="s">
        <v>140</v>
      </c>
      <c r="E122" s="152" t="s">
        <v>166</v>
      </c>
      <c r="F122" s="153" t="s">
        <v>167</v>
      </c>
      <c r="G122" s="154" t="s">
        <v>151</v>
      </c>
      <c r="H122" s="155">
        <v>1</v>
      </c>
      <c r="I122" s="58">
        <v>0</v>
      </c>
      <c r="J122" s="156">
        <f t="shared" si="0"/>
        <v>0</v>
      </c>
      <c r="K122" s="157"/>
      <c r="L122" s="158"/>
      <c r="M122" s="159" t="s">
        <v>84</v>
      </c>
      <c r="N122" s="160" t="s">
        <v>102</v>
      </c>
      <c r="O122" s="147">
        <v>0</v>
      </c>
      <c r="P122" s="147">
        <f t="shared" si="1"/>
        <v>0</v>
      </c>
      <c r="Q122" s="147">
        <v>0.00015</v>
      </c>
      <c r="R122" s="147">
        <f t="shared" si="2"/>
        <v>0.00015</v>
      </c>
      <c r="S122" s="147">
        <v>0</v>
      </c>
      <c r="T122" s="148">
        <f t="shared" si="3"/>
        <v>0</v>
      </c>
      <c r="AR122" s="149" t="s">
        <v>156</v>
      </c>
      <c r="AT122" s="149" t="s">
        <v>140</v>
      </c>
      <c r="AU122" s="149" t="s">
        <v>77</v>
      </c>
      <c r="AY122" s="60" t="s">
        <v>144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60" t="s">
        <v>147</v>
      </c>
      <c r="BK122" s="150">
        <f t="shared" si="9"/>
        <v>0</v>
      </c>
      <c r="BL122" s="60" t="s">
        <v>156</v>
      </c>
      <c r="BM122" s="149" t="s">
        <v>168</v>
      </c>
    </row>
    <row r="123" spans="2:65" s="66" customFormat="1" ht="24.2" customHeight="1">
      <c r="B123" s="67"/>
      <c r="C123" s="138" t="s">
        <v>169</v>
      </c>
      <c r="D123" s="138" t="s">
        <v>148</v>
      </c>
      <c r="E123" s="139" t="s">
        <v>170</v>
      </c>
      <c r="F123" s="140" t="s">
        <v>171</v>
      </c>
      <c r="G123" s="141" t="s">
        <v>151</v>
      </c>
      <c r="H123" s="142">
        <v>1</v>
      </c>
      <c r="I123" s="57">
        <v>0</v>
      </c>
      <c r="J123" s="143">
        <f t="shared" si="0"/>
        <v>0</v>
      </c>
      <c r="K123" s="144"/>
      <c r="L123" s="67"/>
      <c r="M123" s="145" t="s">
        <v>84</v>
      </c>
      <c r="N123" s="146" t="s">
        <v>102</v>
      </c>
      <c r="O123" s="147">
        <v>3.918</v>
      </c>
      <c r="P123" s="147">
        <f t="shared" si="1"/>
        <v>3.918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152</v>
      </c>
      <c r="AT123" s="149" t="s">
        <v>148</v>
      </c>
      <c r="AU123" s="149" t="s">
        <v>77</v>
      </c>
      <c r="AY123" s="60" t="s">
        <v>144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60" t="s">
        <v>147</v>
      </c>
      <c r="BK123" s="150">
        <f t="shared" si="9"/>
        <v>0</v>
      </c>
      <c r="BL123" s="60" t="s">
        <v>152</v>
      </c>
      <c r="BM123" s="149" t="s">
        <v>172</v>
      </c>
    </row>
    <row r="124" spans="2:65" s="66" customFormat="1" ht="21.75" customHeight="1">
      <c r="B124" s="67"/>
      <c r="C124" s="151" t="s">
        <v>173</v>
      </c>
      <c r="D124" s="151" t="s">
        <v>140</v>
      </c>
      <c r="E124" s="152" t="s">
        <v>174</v>
      </c>
      <c r="F124" s="153" t="s">
        <v>175</v>
      </c>
      <c r="G124" s="154" t="s">
        <v>151</v>
      </c>
      <c r="H124" s="155">
        <v>1</v>
      </c>
      <c r="I124" s="58">
        <v>0</v>
      </c>
      <c r="J124" s="156">
        <f t="shared" si="0"/>
        <v>0</v>
      </c>
      <c r="K124" s="157"/>
      <c r="L124" s="158"/>
      <c r="M124" s="159" t="s">
        <v>84</v>
      </c>
      <c r="N124" s="160" t="s">
        <v>102</v>
      </c>
      <c r="O124" s="147">
        <v>0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156</v>
      </c>
      <c r="AT124" s="149" t="s">
        <v>140</v>
      </c>
      <c r="AU124" s="149" t="s">
        <v>77</v>
      </c>
      <c r="AY124" s="60" t="s">
        <v>144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60" t="s">
        <v>147</v>
      </c>
      <c r="BK124" s="150">
        <f t="shared" si="9"/>
        <v>0</v>
      </c>
      <c r="BL124" s="60" t="s">
        <v>156</v>
      </c>
      <c r="BM124" s="149" t="s">
        <v>176</v>
      </c>
    </row>
    <row r="125" spans="2:65" s="66" customFormat="1" ht="24.2" customHeight="1">
      <c r="B125" s="67"/>
      <c r="C125" s="138" t="s">
        <v>177</v>
      </c>
      <c r="D125" s="138" t="s">
        <v>148</v>
      </c>
      <c r="E125" s="139" t="s">
        <v>178</v>
      </c>
      <c r="F125" s="140" t="s">
        <v>179</v>
      </c>
      <c r="G125" s="141" t="s">
        <v>151</v>
      </c>
      <c r="H125" s="142">
        <v>35</v>
      </c>
      <c r="I125" s="57">
        <v>0</v>
      </c>
      <c r="J125" s="143">
        <f t="shared" si="0"/>
        <v>0</v>
      </c>
      <c r="K125" s="144"/>
      <c r="L125" s="67"/>
      <c r="M125" s="145" t="s">
        <v>84</v>
      </c>
      <c r="N125" s="146" t="s">
        <v>102</v>
      </c>
      <c r="O125" s="147">
        <v>2.353</v>
      </c>
      <c r="P125" s="147">
        <f t="shared" si="1"/>
        <v>82.355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152</v>
      </c>
      <c r="AT125" s="149" t="s">
        <v>148</v>
      </c>
      <c r="AU125" s="149" t="s">
        <v>77</v>
      </c>
      <c r="AY125" s="60" t="s">
        <v>144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60" t="s">
        <v>147</v>
      </c>
      <c r="BK125" s="150">
        <f t="shared" si="9"/>
        <v>0</v>
      </c>
      <c r="BL125" s="60" t="s">
        <v>152</v>
      </c>
      <c r="BM125" s="149" t="s">
        <v>180</v>
      </c>
    </row>
    <row r="126" spans="2:65" s="66" customFormat="1" ht="16.5" customHeight="1">
      <c r="B126" s="67"/>
      <c r="C126" s="151" t="s">
        <v>181</v>
      </c>
      <c r="D126" s="151" t="s">
        <v>140</v>
      </c>
      <c r="E126" s="152" t="s">
        <v>182</v>
      </c>
      <c r="F126" s="153" t="s">
        <v>183</v>
      </c>
      <c r="G126" s="154" t="s">
        <v>151</v>
      </c>
      <c r="H126" s="155">
        <v>34</v>
      </c>
      <c r="I126" s="58">
        <v>0</v>
      </c>
      <c r="J126" s="156">
        <f t="shared" si="0"/>
        <v>0</v>
      </c>
      <c r="K126" s="157"/>
      <c r="L126" s="158"/>
      <c r="M126" s="159" t="s">
        <v>84</v>
      </c>
      <c r="N126" s="160" t="s">
        <v>102</v>
      </c>
      <c r="O126" s="147">
        <v>0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156</v>
      </c>
      <c r="AT126" s="149" t="s">
        <v>140</v>
      </c>
      <c r="AU126" s="149" t="s">
        <v>77</v>
      </c>
      <c r="AY126" s="60" t="s">
        <v>144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60" t="s">
        <v>147</v>
      </c>
      <c r="BK126" s="150">
        <f t="shared" si="9"/>
        <v>0</v>
      </c>
      <c r="BL126" s="60" t="s">
        <v>156</v>
      </c>
      <c r="BM126" s="149" t="s">
        <v>184</v>
      </c>
    </row>
    <row r="127" spans="2:65" s="66" customFormat="1" ht="16.5" customHeight="1">
      <c r="B127" s="67"/>
      <c r="C127" s="151" t="s">
        <v>185</v>
      </c>
      <c r="D127" s="151" t="s">
        <v>140</v>
      </c>
      <c r="E127" s="152" t="s">
        <v>186</v>
      </c>
      <c r="F127" s="153" t="s">
        <v>187</v>
      </c>
      <c r="G127" s="154" t="s">
        <v>151</v>
      </c>
      <c r="H127" s="155">
        <v>1</v>
      </c>
      <c r="I127" s="58">
        <v>0</v>
      </c>
      <c r="J127" s="156">
        <f t="shared" si="0"/>
        <v>0</v>
      </c>
      <c r="K127" s="157"/>
      <c r="L127" s="158"/>
      <c r="M127" s="159" t="s">
        <v>84</v>
      </c>
      <c r="N127" s="160" t="s">
        <v>102</v>
      </c>
      <c r="O127" s="147">
        <v>0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156</v>
      </c>
      <c r="AT127" s="149" t="s">
        <v>140</v>
      </c>
      <c r="AU127" s="149" t="s">
        <v>77</v>
      </c>
      <c r="AY127" s="60" t="s">
        <v>144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60" t="s">
        <v>147</v>
      </c>
      <c r="BK127" s="150">
        <f t="shared" si="9"/>
        <v>0</v>
      </c>
      <c r="BL127" s="60" t="s">
        <v>156</v>
      </c>
      <c r="BM127" s="149" t="s">
        <v>188</v>
      </c>
    </row>
    <row r="128" spans="2:65" s="66" customFormat="1" ht="16.5" customHeight="1">
      <c r="B128" s="67"/>
      <c r="C128" s="138" t="s">
        <v>189</v>
      </c>
      <c r="D128" s="138" t="s">
        <v>148</v>
      </c>
      <c r="E128" s="139" t="s">
        <v>190</v>
      </c>
      <c r="F128" s="140" t="s">
        <v>191</v>
      </c>
      <c r="G128" s="141" t="s">
        <v>151</v>
      </c>
      <c r="H128" s="142">
        <v>1</v>
      </c>
      <c r="I128" s="57">
        <v>0</v>
      </c>
      <c r="J128" s="143">
        <f t="shared" si="0"/>
        <v>0</v>
      </c>
      <c r="K128" s="144"/>
      <c r="L128" s="67"/>
      <c r="M128" s="145" t="s">
        <v>84</v>
      </c>
      <c r="N128" s="146" t="s">
        <v>102</v>
      </c>
      <c r="O128" s="147">
        <v>1.367</v>
      </c>
      <c r="P128" s="147">
        <f t="shared" si="1"/>
        <v>1.367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152</v>
      </c>
      <c r="AT128" s="149" t="s">
        <v>148</v>
      </c>
      <c r="AU128" s="149" t="s">
        <v>77</v>
      </c>
      <c r="AY128" s="60" t="s">
        <v>144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60" t="s">
        <v>147</v>
      </c>
      <c r="BK128" s="150">
        <f t="shared" si="9"/>
        <v>0</v>
      </c>
      <c r="BL128" s="60" t="s">
        <v>152</v>
      </c>
      <c r="BM128" s="149" t="s">
        <v>192</v>
      </c>
    </row>
    <row r="129" spans="2:65" s="66" customFormat="1" ht="24.2" customHeight="1">
      <c r="B129" s="67"/>
      <c r="C129" s="151" t="s">
        <v>193</v>
      </c>
      <c r="D129" s="151" t="s">
        <v>140</v>
      </c>
      <c r="E129" s="152" t="s">
        <v>194</v>
      </c>
      <c r="F129" s="153" t="s">
        <v>195</v>
      </c>
      <c r="G129" s="154" t="s">
        <v>151</v>
      </c>
      <c r="H129" s="155">
        <v>1</v>
      </c>
      <c r="I129" s="58">
        <v>0</v>
      </c>
      <c r="J129" s="156">
        <f t="shared" si="0"/>
        <v>0</v>
      </c>
      <c r="K129" s="157"/>
      <c r="L129" s="158"/>
      <c r="M129" s="159" t="s">
        <v>84</v>
      </c>
      <c r="N129" s="160" t="s">
        <v>102</v>
      </c>
      <c r="O129" s="147">
        <v>0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156</v>
      </c>
      <c r="AT129" s="149" t="s">
        <v>140</v>
      </c>
      <c r="AU129" s="149" t="s">
        <v>77</v>
      </c>
      <c r="AY129" s="60" t="s">
        <v>144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60" t="s">
        <v>147</v>
      </c>
      <c r="BK129" s="150">
        <f t="shared" si="9"/>
        <v>0</v>
      </c>
      <c r="BL129" s="60" t="s">
        <v>156</v>
      </c>
      <c r="BM129" s="149" t="s">
        <v>196</v>
      </c>
    </row>
    <row r="130" spans="2:65" s="66" customFormat="1" ht="37.9" customHeight="1">
      <c r="B130" s="67"/>
      <c r="C130" s="138">
        <v>13</v>
      </c>
      <c r="D130" s="138" t="s">
        <v>148</v>
      </c>
      <c r="E130" s="139" t="s">
        <v>197</v>
      </c>
      <c r="F130" s="140" t="s">
        <v>198</v>
      </c>
      <c r="G130" s="141" t="s">
        <v>199</v>
      </c>
      <c r="H130" s="142">
        <v>6</v>
      </c>
      <c r="I130" s="57">
        <v>0</v>
      </c>
      <c r="J130" s="143">
        <f t="shared" si="0"/>
        <v>0</v>
      </c>
      <c r="K130" s="144"/>
      <c r="L130" s="67"/>
      <c r="M130" s="145" t="s">
        <v>84</v>
      </c>
      <c r="N130" s="146" t="s">
        <v>102</v>
      </c>
      <c r="O130" s="147">
        <v>0.058</v>
      </c>
      <c r="P130" s="147">
        <f t="shared" si="1"/>
        <v>0.34800000000000003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152</v>
      </c>
      <c r="AT130" s="149" t="s">
        <v>148</v>
      </c>
      <c r="AU130" s="149" t="s">
        <v>77</v>
      </c>
      <c r="AY130" s="60" t="s">
        <v>144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60" t="s">
        <v>147</v>
      </c>
      <c r="BK130" s="150">
        <f t="shared" si="9"/>
        <v>0</v>
      </c>
      <c r="BL130" s="60" t="s">
        <v>152</v>
      </c>
      <c r="BM130" s="149" t="s">
        <v>200</v>
      </c>
    </row>
    <row r="131" spans="2:65" s="66" customFormat="1" ht="24.2" customHeight="1">
      <c r="B131" s="67"/>
      <c r="C131" s="151">
        <v>14</v>
      </c>
      <c r="D131" s="151" t="s">
        <v>140</v>
      </c>
      <c r="E131" s="152" t="s">
        <v>201</v>
      </c>
      <c r="F131" s="153" t="s">
        <v>202</v>
      </c>
      <c r="G131" s="154" t="s">
        <v>199</v>
      </c>
      <c r="H131" s="155">
        <v>6.9</v>
      </c>
      <c r="I131" s="58">
        <v>0</v>
      </c>
      <c r="J131" s="156">
        <f t="shared" si="0"/>
        <v>0</v>
      </c>
      <c r="K131" s="157"/>
      <c r="L131" s="158"/>
      <c r="M131" s="159" t="s">
        <v>84</v>
      </c>
      <c r="N131" s="160" t="s">
        <v>102</v>
      </c>
      <c r="O131" s="147">
        <v>0</v>
      </c>
      <c r="P131" s="147">
        <f t="shared" si="1"/>
        <v>0</v>
      </c>
      <c r="Q131" s="147">
        <v>0.0009</v>
      </c>
      <c r="R131" s="147">
        <f t="shared" si="2"/>
        <v>0.00621</v>
      </c>
      <c r="S131" s="147">
        <v>0</v>
      </c>
      <c r="T131" s="148">
        <f t="shared" si="3"/>
        <v>0</v>
      </c>
      <c r="AR131" s="149" t="s">
        <v>156</v>
      </c>
      <c r="AT131" s="149" t="s">
        <v>140</v>
      </c>
      <c r="AU131" s="149" t="s">
        <v>77</v>
      </c>
      <c r="AY131" s="60" t="s">
        <v>144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60" t="s">
        <v>147</v>
      </c>
      <c r="BK131" s="150">
        <f t="shared" si="9"/>
        <v>0</v>
      </c>
      <c r="BL131" s="60" t="s">
        <v>156</v>
      </c>
      <c r="BM131" s="149" t="s">
        <v>203</v>
      </c>
    </row>
    <row r="132" spans="2:63" s="126" customFormat="1" ht="22.9" customHeight="1">
      <c r="B132" s="127"/>
      <c r="D132" s="128" t="s">
        <v>139</v>
      </c>
      <c r="E132" s="136" t="s">
        <v>204</v>
      </c>
      <c r="F132" s="136" t="s">
        <v>205</v>
      </c>
      <c r="J132" s="137">
        <f>BK132</f>
        <v>0</v>
      </c>
      <c r="L132" s="127"/>
      <c r="M132" s="131"/>
      <c r="P132" s="132">
        <f>P133</f>
        <v>0.477</v>
      </c>
      <c r="R132" s="132">
        <f>R133</f>
        <v>0</v>
      </c>
      <c r="T132" s="133">
        <f>T133</f>
        <v>0</v>
      </c>
      <c r="AR132" s="128" t="s">
        <v>142</v>
      </c>
      <c r="AT132" s="134" t="s">
        <v>139</v>
      </c>
      <c r="AU132" s="134" t="s">
        <v>147</v>
      </c>
      <c r="AY132" s="128" t="s">
        <v>144</v>
      </c>
      <c r="BK132" s="135">
        <f>BK133</f>
        <v>0</v>
      </c>
    </row>
    <row r="133" spans="2:65" s="66" customFormat="1" ht="16.5" customHeight="1">
      <c r="B133" s="67"/>
      <c r="C133" s="138">
        <v>15</v>
      </c>
      <c r="D133" s="138" t="s">
        <v>148</v>
      </c>
      <c r="E133" s="139" t="s">
        <v>206</v>
      </c>
      <c r="F133" s="140" t="s">
        <v>207</v>
      </c>
      <c r="G133" s="141" t="s">
        <v>9</v>
      </c>
      <c r="H133" s="142">
        <v>1</v>
      </c>
      <c r="I133" s="57">
        <v>0</v>
      </c>
      <c r="J133" s="143">
        <f>ROUND(I133*H133,2)</f>
        <v>0</v>
      </c>
      <c r="K133" s="144"/>
      <c r="L133" s="67"/>
      <c r="M133" s="161" t="s">
        <v>84</v>
      </c>
      <c r="N133" s="162" t="s">
        <v>102</v>
      </c>
      <c r="O133" s="163">
        <v>0.477</v>
      </c>
      <c r="P133" s="163">
        <f>O133*H133</f>
        <v>0.477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AR133" s="149" t="s">
        <v>152</v>
      </c>
      <c r="AT133" s="149" t="s">
        <v>148</v>
      </c>
      <c r="AU133" s="149" t="s">
        <v>77</v>
      </c>
      <c r="AY133" s="60" t="s">
        <v>144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60" t="s">
        <v>147</v>
      </c>
      <c r="BK133" s="150">
        <f>ROUND(I133*H133,2)</f>
        <v>0</v>
      </c>
      <c r="BL133" s="60" t="s">
        <v>152</v>
      </c>
      <c r="BM133" s="149" t="s">
        <v>208</v>
      </c>
    </row>
    <row r="134" spans="2:12" s="66" customFormat="1" ht="6.95" customHeight="1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67"/>
    </row>
  </sheetData>
  <sheetProtection algorithmName="SHA-512" hashValue="IB6yZV1t8gMBferJ+iURGQ2voRAcXCuTKxuIt4v+48JAUSqFmfFNgjvZJ7g9fdPH17igIOl3a7LlifAmlJuJxQ==" saltValue="WIzzUGjt9+R6wAqE+FWPGQ==" spinCount="100000" sheet="1" objects="1" scenarios="1"/>
  <autoFilter ref="C114:K133"/>
  <mergeCells count="6">
    <mergeCell ref="E107:I10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Kladiva</dc:creator>
  <cp:keywords/>
  <dc:description/>
  <cp:lastModifiedBy>Ing. Dalibor Pěnčík</cp:lastModifiedBy>
  <cp:lastPrinted>2022-10-05T21:45:02Z</cp:lastPrinted>
  <dcterms:created xsi:type="dcterms:W3CDTF">2015-06-05T18:19:34Z</dcterms:created>
  <dcterms:modified xsi:type="dcterms:W3CDTF">2022-10-06T08:46:46Z</dcterms:modified>
  <cp:category/>
  <cp:version/>
  <cp:contentType/>
  <cp:contentStatus/>
</cp:coreProperties>
</file>