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uznatelné náklady" sheetId="2" r:id="rId2"/>
    <sheet name="02 - neuznatelné náklady" sheetId="3" r:id="rId3"/>
    <sheet name="SO02 - chránička HDPE" sheetId="4" r:id="rId4"/>
  </sheets>
  <definedNames>
    <definedName name="_xlnm.Print_Area" localSheetId="0">'Rekapitulace stavby'!$D$4:$AO$76,'Rekapitulace stavby'!$C$82:$AQ$99</definedName>
    <definedName name="_xlnm._FilterDatabase" localSheetId="1" hidden="1">'01 - uznatelné náklady'!$C$131:$K$186</definedName>
    <definedName name="_xlnm.Print_Area" localSheetId="1">'01 - uznatelné náklady'!$C$4:$J$76,'01 - uznatelné náklady'!$C$82:$J$111,'01 - uznatelné náklady'!$C$117:$J$186</definedName>
    <definedName name="_xlnm._FilterDatabase" localSheetId="2" hidden="1">'02 - neuznatelné náklady'!$C$127:$K$261</definedName>
    <definedName name="_xlnm.Print_Area" localSheetId="2">'02 - neuznatelné náklady'!$C$4:$J$76,'02 - neuznatelné náklady'!$C$82:$J$107,'02 - neuznatelné náklady'!$C$113:$J$261</definedName>
    <definedName name="_xlnm._FilterDatabase" localSheetId="3" hidden="1">'SO02 - chránička HDPE'!$C$122:$K$148</definedName>
    <definedName name="_xlnm.Print_Area" localSheetId="3">'SO02 - chránička HDPE'!$C$4:$J$76,'SO02 - chránička HDPE'!$C$82:$J$104,'SO02 - chránička HDPE'!$C$110:$J$148</definedName>
    <definedName name="_xlnm.Print_Titles" localSheetId="0">'Rekapitulace stavby'!$92:$92</definedName>
    <definedName name="_xlnm.Print_Titles" localSheetId="1">'01 - uznatelné náklady'!$131:$131</definedName>
    <definedName name="_xlnm.Print_Titles" localSheetId="2">'02 - neuznatelné náklady'!$127:$127</definedName>
    <definedName name="_xlnm.Print_Titles" localSheetId="3">'SO02 - chránička HDPE'!$122:$122</definedName>
  </definedNames>
  <calcPr fullCalcOnLoad="1"/>
</workbook>
</file>

<file path=xl/sharedStrings.xml><?xml version="1.0" encoding="utf-8"?>
<sst xmlns="http://schemas.openxmlformats.org/spreadsheetml/2006/main" count="2771" uniqueCount="530">
  <si>
    <t>Export Komplet</t>
  </si>
  <si>
    <t/>
  </si>
  <si>
    <t>2.0</t>
  </si>
  <si>
    <t>ZAMOK</t>
  </si>
  <si>
    <t>False</t>
  </si>
  <si>
    <t>{764439d4-411c-4813-a115-45d00c9cd086}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</si>
  <si>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</si>
  <si>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</si>
  <si>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</si>
  <si>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</si>
  <si>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</si>
  <si>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</si>
  <si>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</si>
  <si>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</si>
  <si>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2022/09_V3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</si>
  <si>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</si>
  <si>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</si>
  <si>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Mikulov - Rekonstrukce MK ul. Venušina</t>
  </si>
  <si>
    <t>KSO:</t>
  </si>
  <si>
    <t>CC-CZ:</t>
  </si>
  <si>
    <t>Místo:</t>
  </si>
  <si>
    <t>Mikulov</t>
  </si>
  <si>
    <t>Datum:</t>
  </si>
  <si>
    <t>10. 11. 2022</t>
  </si>
  <si>
    <t>Zadavatel:</t>
  </si>
  <si>
    <t>IČ:</t>
  </si>
  <si>
    <t>Město Mikulov</t>
  </si>
  <si>
    <t>DIČ:</t>
  </si>
  <si>
    <t>Uchazeč:</t>
  </si>
  <si>
    <t>Vyplň údaj</t>
  </si>
  <si>
    <t>Projektant:</t>
  </si>
  <si>
    <t>Projekce DS s.r.o.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</si>
  <si>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</si>
  <si>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</si>
  <si>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</si>
  <si>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</si>
  <si>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</si>
  <si>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</si>
  <si>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</si>
  <si>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</si>
  <si>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</si>
  <si>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</si>
  <si>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</si>
  <si>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</si>
  <si>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</si>
  <si>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</si>
  <si>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</si>
  <si>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</si>
  <si>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</si>
  <si>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</si>
  <si>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</si>
  <si>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</si>
  <si>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</si>
  <si>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</si>
  <si>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</si>
  <si>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</si>
  <si>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</si>
  <si>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</si>
  <si>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</si>
  <si>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</si>
  <si>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</si>
  <si>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</si>
  <si>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</si>
  <si>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</si>
  <si>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</si>
  <si>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</si>
  <si>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</si>
  <si>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</si>
  <si>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</si>
  <si>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</si>
  <si>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</si>
  <si>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</si>
  <si>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</si>
  <si>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</si>
  <si>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</si>
  <si>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</si>
  <si>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</si>
  <si>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</si>
  <si>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</si>
  <si>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</si>
  <si>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SO01</t>
  </si>
  <si>
    <t>Zpevněné plochy</t>
  </si>
  <si>
    <t>STA</t>
  </si>
  <si>
    <t>1</t>
  </si>
  <si>
    <t>{73afe1e3-1666-45f7-ba88-8a87f2257ba1}</t>
  </si>
  <si>
    <t>2</t>
  </si>
  <si>
    <t>/</t>
  </si>
  <si>
    <t>01</t>
  </si>
  <si>
    <t>uznatelné náklady</t>
  </si>
  <si>
    <t>Soupis</t>
  </si>
  <si>
    <t>{0b2fafdd-9e28-47b2-bb32-a40cda2ec3ba}</t>
  </si>
  <si>
    <t>02</t>
  </si>
  <si>
    <t>neuznatelné náklady</t>
  </si>
  <si>
    <t>{95061a62-3d05-4124-9a9b-84f5fbb00063}</t>
  </si>
  <si>
    <t>SO02</t>
  </si>
  <si>
    <t>chránička HDPE</t>
  </si>
  <si>
    <t>{a4f08aff-5894-4300-9f03-629a86aa01b4}</t>
  </si>
  <si>
    <t>KRYCÍ LIST SOUPISU PRACÍ</t>
  </si>
  <si>
    <t>Objekt:</t>
  </si>
  <si>
    <t>SO01 - Zpevněné plochy</t>
  </si>
  <si>
    <t>Soupis:</t>
  </si>
  <si>
    <t>01 - uznatelné náklady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</si>
  <si>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</si>
  <si>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</si>
  <si>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</si>
  <si>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</si>
  <si>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</si>
  <si>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</si>
  <si>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</si>
  <si>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</si>
  <si>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</si>
  <si>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</si>
  <si>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</si>
  <si>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</si>
  <si>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</si>
  <si>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</si>
  <si>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</si>
  <si>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</si>
  <si>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</si>
  <si>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</si>
  <si>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</si>
  <si>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</si>
  <si>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</si>
  <si>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</si>
  <si>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</si>
  <si>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</si>
  <si>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</si>
  <si>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</si>
  <si>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</si>
  <si>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</si>
  <si>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</si>
  <si>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</si>
  <si>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</si>
  <si>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</si>
  <si>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</si>
  <si>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</si>
  <si>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</si>
  <si>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113107141</t>
  </si>
  <si>
    <t>Odstranění podkladu živičného tl 50 mm ručně</t>
  </si>
  <si>
    <t>m2</t>
  </si>
  <si>
    <t>4</t>
  </si>
  <si>
    <t>1954763464</t>
  </si>
  <si>
    <t>VV</t>
  </si>
  <si>
    <t>"okolo překážek při frézování" 24</t>
  </si>
  <si>
    <t>113154363</t>
  </si>
  <si>
    <t>Frézování živičného krytu tl 50 mm pruh š přes 1 do 2 m pl přes 1000 do 10000 m2 s překážkami v trase</t>
  </si>
  <si>
    <t>-641010908</t>
  </si>
  <si>
    <t>"vozovka" 1590</t>
  </si>
  <si>
    <t>"pruh nad kanalizací" 274,7*1,5</t>
  </si>
  <si>
    <t>Součet</t>
  </si>
  <si>
    <t>3</t>
  </si>
  <si>
    <t>113203111</t>
  </si>
  <si>
    <t>Vytrhání obrub z dlažebních kostek</t>
  </si>
  <si>
    <t>m</t>
  </si>
  <si>
    <t>-559219250</t>
  </si>
  <si>
    <t>"dvouřádek podél obruby" 269,9+253,4</t>
  </si>
  <si>
    <t>5</t>
  </si>
  <si>
    <t>Komunikace pozemní</t>
  </si>
  <si>
    <t>565135101</t>
  </si>
  <si>
    <t>Asfaltový beton vrstva podkladní ACP 16 (obalované kamenivo OKS) tl 50 mm š do 1,5 m</t>
  </si>
  <si>
    <t>2114269175</t>
  </si>
  <si>
    <t>573231112</t>
  </si>
  <si>
    <t>Postřik živičný spojovací ze silniční emulze v množství 0,80 kg/m2</t>
  </si>
  <si>
    <t>-1166543400</t>
  </si>
  <si>
    <t>6</t>
  </si>
  <si>
    <t>577144121</t>
  </si>
  <si>
    <t>Asfaltový beton vrstva obrusná ACO 11 (ABS) tř. I tl 50 mm š přes 3 m z nemodifikovaného asfaltu</t>
  </si>
  <si>
    <t>-1421679167</t>
  </si>
  <si>
    <t>8</t>
  </si>
  <si>
    <t>Trubní vedení</t>
  </si>
  <si>
    <t>7</t>
  </si>
  <si>
    <t>895941311</t>
  </si>
  <si>
    <t>Zřízení vpusti kanalizační uliční z betonových dílců</t>
  </si>
  <si>
    <t>kus</t>
  </si>
  <si>
    <t>1196487982</t>
  </si>
  <si>
    <t>899231111</t>
  </si>
  <si>
    <t>Výšková úprava mříže</t>
  </si>
  <si>
    <t>-1788305107</t>
  </si>
  <si>
    <t>9</t>
  </si>
  <si>
    <t>899331111</t>
  </si>
  <si>
    <t>Výšková úprava poklopu</t>
  </si>
  <si>
    <t>581000666</t>
  </si>
  <si>
    <t>10</t>
  </si>
  <si>
    <t>899431111</t>
  </si>
  <si>
    <t>Výšková úprava uličního vstupu nebo vpusti do 200 mm krycího hrnce, šoupěte nebo hydrantu</t>
  </si>
  <si>
    <t>-725773863</t>
  </si>
  <si>
    <t>"šoupě" 14</t>
  </si>
  <si>
    <t>11</t>
  </si>
  <si>
    <t>X01</t>
  </si>
  <si>
    <t>Zaslepení vpusti kanalizační uliční z betonových dílců</t>
  </si>
  <si>
    <t>-420691010</t>
  </si>
  <si>
    <t>Ostatní konstrukce a práce, bourání</t>
  </si>
  <si>
    <t>12</t>
  </si>
  <si>
    <t>914111111</t>
  </si>
  <si>
    <t>Dodávka a montáž svislé dopravní značky do velikosti 1 m2 objímkami na sloupek</t>
  </si>
  <si>
    <t>-802187617</t>
  </si>
  <si>
    <t>"B2" 1</t>
  </si>
  <si>
    <t>"B24a" 1</t>
  </si>
  <si>
    <t>"B24b" 1</t>
  </si>
  <si>
    <t>"IP4b" 1</t>
  </si>
  <si>
    <t>13</t>
  </si>
  <si>
    <t>919735112</t>
  </si>
  <si>
    <t>Řezání stávajícího živičného krytu hl přes 50 do 100 mm</t>
  </si>
  <si>
    <t>304790555</t>
  </si>
  <si>
    <t>"místa napojení" 9,95+5,9+6,75+2,65+2,9</t>
  </si>
  <si>
    <t>14</t>
  </si>
  <si>
    <t>938909311</t>
  </si>
  <si>
    <t>Čištění vozovek metením strojně podkladu nebo krytu betonového nebo živičného</t>
  </si>
  <si>
    <t>-930783109</t>
  </si>
  <si>
    <t>"před nástřikem SP-E" 1206</t>
  </si>
  <si>
    <t>997</t>
  </si>
  <si>
    <t>Přesun sutě</t>
  </si>
  <si>
    <t>997221551</t>
  </si>
  <si>
    <t>Vodorovná doprava suti a vybouraných hmot do 1 km</t>
  </si>
  <si>
    <t>t</t>
  </si>
  <si>
    <t>1214790697</t>
  </si>
  <si>
    <t>16</t>
  </si>
  <si>
    <t>997221559</t>
  </si>
  <si>
    <t>Příplatek ZKD 1 km u vodorovné dopravy suti a vybouraných hmot</t>
  </si>
  <si>
    <t>1822915989</t>
  </si>
  <si>
    <t>293,973*24 'Přepočtené koeficientem množství</t>
  </si>
  <si>
    <t>17</t>
  </si>
  <si>
    <t>997221873</t>
  </si>
  <si>
    <t>Poplatek za uložení stavebního odpadu na recyklační skládce (skládkovné) zeminy a kamení zatříděného do Katalogu odpadů pod kódem 17 05 04</t>
  </si>
  <si>
    <t>1317988468</t>
  </si>
  <si>
    <t>"kamenivo" 60,18</t>
  </si>
  <si>
    <t>18</t>
  </si>
  <si>
    <t>997221875</t>
  </si>
  <si>
    <t>Poplatek za uložení stavebního odpadu na recyklační skládce (skládkovné) asfaltového bez obsahu dehtu zatříděného do Katalogu odpadů pod kódem 17 03 02</t>
  </si>
  <si>
    <t>854247576</t>
  </si>
  <si>
    <t>2,352+230,236+1,206</t>
  </si>
  <si>
    <t>998</t>
  </si>
  <si>
    <t>Přesun hmot</t>
  </si>
  <si>
    <t>19</t>
  </si>
  <si>
    <t>998225111</t>
  </si>
  <si>
    <t>Přesun hmot pro pozemní komunikace s krytem z kamene, monolitickým betonovým nebo živičným</t>
  </si>
  <si>
    <t>683603715</t>
  </si>
  <si>
    <t>PSV</t>
  </si>
  <si>
    <t>Práce a dodávky PSV</t>
  </si>
  <si>
    <t>VRN</t>
  </si>
  <si>
    <t>Vedlejší rozpočtové náklady</t>
  </si>
  <si>
    <t>VRN1</t>
  </si>
  <si>
    <t>Průzkumné, geodetické a projektové práce</t>
  </si>
  <si>
    <t>20</t>
  </si>
  <si>
    <t>012103000</t>
  </si>
  <si>
    <t>Geodetické práce před výstavbou - vytyčení inž. sítí a stavby</t>
  </si>
  <si>
    <t>…</t>
  </si>
  <si>
    <t>1024</t>
  </si>
  <si>
    <t>-924528920</t>
  </si>
  <si>
    <t>012303000</t>
  </si>
  <si>
    <t>Geodetické práce po výstavbě - zaměření dokončeného díla</t>
  </si>
  <si>
    <t>-76268302</t>
  </si>
  <si>
    <t>22</t>
  </si>
  <si>
    <t>013254000</t>
  </si>
  <si>
    <t>Dokumentace skutečného provedení stavby</t>
  </si>
  <si>
    <t>1685255223</t>
  </si>
  <si>
    <t>VRN3</t>
  </si>
  <si>
    <t>Zařízení staveniště</t>
  </si>
  <si>
    <t>23</t>
  </si>
  <si>
    <t>030001000</t>
  </si>
  <si>
    <t>-833450280</t>
  </si>
  <si>
    <t>24</t>
  </si>
  <si>
    <t>034303000</t>
  </si>
  <si>
    <t>Dopravní značení na staveništi</t>
  </si>
  <si>
    <t>-1384648313</t>
  </si>
  <si>
    <t>VRN4</t>
  </si>
  <si>
    <t>Inženýrská činnost</t>
  </si>
  <si>
    <t>25</t>
  </si>
  <si>
    <t>043103000</t>
  </si>
  <si>
    <t>Zkoušky bez rozlišení</t>
  </si>
  <si>
    <t>1158726471</t>
  </si>
  <si>
    <t>02 - neuznatelné náklady</t>
  </si>
  <si>
    <t xml:space="preserve">    741 - Elektroinstalace - silnoproud</t>
  </si>
  <si>
    <t>113106142</t>
  </si>
  <si>
    <t>Rozebrání dlažeb z betonových nebo kamenných dlaždic komunikací pro pěší strojně pl přes 50 m2</t>
  </si>
  <si>
    <t>-1551344943</t>
  </si>
  <si>
    <t>"chodník" 46,1+434,9</t>
  </si>
  <si>
    <t>113107226</t>
  </si>
  <si>
    <t>Odstranění podkladu z kameniva drceného se štětem tl přes 250 do 450 mm strojně pl přes 200 m2</t>
  </si>
  <si>
    <t>-547536493</t>
  </si>
  <si>
    <t>"kamenivo mimo novou trasu vozovky" 230,9+110</t>
  </si>
  <si>
    <t>"nezpevněné parkoviště v ZÚ a přilehlé nezpevněné plochy" 131,1</t>
  </si>
  <si>
    <t>"podkladní vrstvy chodníku" 46,1+434,9</t>
  </si>
  <si>
    <t>113107242</t>
  </si>
  <si>
    <t>Odstranění podkladu živičného tl přes 50 do 100 mm strojně pl přes 200 m2</t>
  </si>
  <si>
    <t>637238211</t>
  </si>
  <si>
    <t>"asf. mimo novou trasu vozovky" 230,9+110</t>
  </si>
  <si>
    <t>113107332</t>
  </si>
  <si>
    <t>Odstranění podkladu z betonu prostého tl přes 150 do 300 mm strojně pl do 50 m2</t>
  </si>
  <si>
    <t>617229525</t>
  </si>
  <si>
    <t>"vjezdy do garáží" 12,7+21,4</t>
  </si>
  <si>
    <t>113201112</t>
  </si>
  <si>
    <t>Vytrhání obrub silničních ležatých</t>
  </si>
  <si>
    <t>611036587</t>
  </si>
  <si>
    <t>79+80</t>
  </si>
  <si>
    <t>113202111</t>
  </si>
  <si>
    <t>Vytrhání obrubníků stojatých</t>
  </si>
  <si>
    <t>993088011</t>
  </si>
  <si>
    <t>199,9+173,4</t>
  </si>
  <si>
    <t>122251101</t>
  </si>
  <si>
    <t>Odkopávky a prokopávky nezapažené v hornině třídy těžitelnosti I skupiny 3 objem do 20 m3 strojně</t>
  </si>
  <si>
    <t>m3</t>
  </si>
  <si>
    <t>1127056220</t>
  </si>
  <si>
    <t>0,4*14,8</t>
  </si>
  <si>
    <t>162751117</t>
  </si>
  <si>
    <t>Vodorovné přemístění přes 9 000 do 10000 m výkopku/sypaniny z horniny třídy těžitelnosti I skupiny 1 až 3</t>
  </si>
  <si>
    <t>1838178154</t>
  </si>
  <si>
    <t>268,0*0,3</t>
  </si>
  <si>
    <t>162751119</t>
  </si>
  <si>
    <t>Příplatek k vodorovnému přemístění výkopku/sypaniny z horniny třídy těžitelnosti I skupiny 1 až 3 ZKD 1000 m přes 10000 m</t>
  </si>
  <si>
    <t>-1952404804</t>
  </si>
  <si>
    <t>80,4*15 'Přepočtené koeficientem množství</t>
  </si>
  <si>
    <t>M</t>
  </si>
  <si>
    <t>10364101</t>
  </si>
  <si>
    <t>zemina pro terénní úpravy -  ornice</t>
  </si>
  <si>
    <t>-744029555</t>
  </si>
  <si>
    <t>(268,0*0,3)*1,8</t>
  </si>
  <si>
    <t>181006114</t>
  </si>
  <si>
    <t>Rozprostření zemin tl vrstvy do 0,3 m schopných zúrodnění v rovině a sklonu do 1:5</t>
  </si>
  <si>
    <t>38723710</t>
  </si>
  <si>
    <t>181411131</t>
  </si>
  <si>
    <t>Založení parkového trávníku výsevem pl do 1000 m2 v rovině a ve svahu do 1:5</t>
  </si>
  <si>
    <t>1716986580</t>
  </si>
  <si>
    <t>00572410</t>
  </si>
  <si>
    <t>osivo směs travní parková</t>
  </si>
  <si>
    <t>kg</t>
  </si>
  <si>
    <t>-401455895</t>
  </si>
  <si>
    <t>163,6*0,03 'Přepočtené koeficientem množství</t>
  </si>
  <si>
    <t>181951112</t>
  </si>
  <si>
    <t>Úprava pláně v hornině třídy těžitelnosti I skupiny 1 až 3 se zhutněním strojně</t>
  </si>
  <si>
    <t>-769262720</t>
  </si>
  <si>
    <t>386,5+243,06+200,2</t>
  </si>
  <si>
    <t>829,76*1,1 'Přepočtené koeficientem množství</t>
  </si>
  <si>
    <t>183101215</t>
  </si>
  <si>
    <t>Jamky pro výsadbu s výměnou 50 % půdy zeminy tř 1 až 4 obj přes 0,125 do 0,4 m3 v rovině a svahu do 1:5</t>
  </si>
  <si>
    <t>-254065951</t>
  </si>
  <si>
    <t>10321100</t>
  </si>
  <si>
    <t>zahradní substrát pro výsadbu VL</t>
  </si>
  <si>
    <t>-635584457</t>
  </si>
  <si>
    <t>0,7*0,7*0,7</t>
  </si>
  <si>
    <t>0,343*0,2 'Přepočtené koeficientem množství</t>
  </si>
  <si>
    <t>184201112</t>
  </si>
  <si>
    <t>Výsadba stromu bez balu do jamky v kmene přes 1,8 do 2,5 m v rovině a svahu do 1:5</t>
  </si>
  <si>
    <t>-710793435</t>
  </si>
  <si>
    <t>02640445</t>
  </si>
  <si>
    <t>sazenice stromu určí investor</t>
  </si>
  <si>
    <t>-129849656</t>
  </si>
  <si>
    <t>564801112</t>
  </si>
  <si>
    <t>Lože z drti 4/8 plochy přes 100 m2 tl 40 mm</t>
  </si>
  <si>
    <t>1690286586</t>
  </si>
  <si>
    <t>564841112</t>
  </si>
  <si>
    <t>Podklad ze štěrkodrtě ŠD plochy přes 100 m2 tl 130 mm</t>
  </si>
  <si>
    <t>-2144224322</t>
  </si>
  <si>
    <t>"parkovací místa" 200,2</t>
  </si>
  <si>
    <t>564851111</t>
  </si>
  <si>
    <t>Podklad ze štěrkodrtě ŠD plochy přes 100 m2 tl 150 mm</t>
  </si>
  <si>
    <t>347851772</t>
  </si>
  <si>
    <t>"sjezdy v chodníku" 108,1</t>
  </si>
  <si>
    <t>"doplnění dlažby" 43,7</t>
  </si>
  <si>
    <t>151,8*1,1 'Přepočtené koeficientem množství</t>
  </si>
  <si>
    <t>564861111</t>
  </si>
  <si>
    <t>Podklad ze štěrkodrtě ŠD plochy přes 100 m2 tl 200 mm</t>
  </si>
  <si>
    <t>198315529</t>
  </si>
  <si>
    <t>"chodník" 386,5</t>
  </si>
  <si>
    <t>586,7*1,1 'Přepočtené koeficientem množství</t>
  </si>
  <si>
    <t>567122111</t>
  </si>
  <si>
    <t>Podklad ze směsi stmelené cementem SC C 8/10 (KSC I) tl 120 mm</t>
  </si>
  <si>
    <t>1123167032</t>
  </si>
  <si>
    <t>596211113</t>
  </si>
  <si>
    <t>Kladení zámkové dlažby komunikací pro pěší ručně tl 60 mm skupiny A pl přes 300 m2</t>
  </si>
  <si>
    <t>1569127598</t>
  </si>
  <si>
    <t>59245018</t>
  </si>
  <si>
    <t>dlažba tvar obdélník betonová 200x100x60mm přírodní</t>
  </si>
  <si>
    <t>1357779293</t>
  </si>
  <si>
    <t>"chodník" 376,9</t>
  </si>
  <si>
    <t>376,9*1,01 'Přepočtené koeficientem množství</t>
  </si>
  <si>
    <t>26</t>
  </si>
  <si>
    <t>59245225</t>
  </si>
  <si>
    <t>dlažba tvar obdélník betonová pro nevidomé 200x100x80mm přírodní</t>
  </si>
  <si>
    <t>1620932159</t>
  </si>
  <si>
    <t>"červená" 9,6</t>
  </si>
  <si>
    <t>9,6*1,03 'Přepočtené koeficientem množství</t>
  </si>
  <si>
    <t>27</t>
  </si>
  <si>
    <t>596212212</t>
  </si>
  <si>
    <t>Kladení zámkové dlažby pozemních komunikací ručně tl 80 mm skupiny A pl přes 100 do 300 m2</t>
  </si>
  <si>
    <t>2004129415</t>
  </si>
  <si>
    <t>28</t>
  </si>
  <si>
    <t>59245020</t>
  </si>
  <si>
    <t>dlažba tvar obdélník betonová 200x100x80mm přírodní</t>
  </si>
  <si>
    <t>-1011809598</t>
  </si>
  <si>
    <t>"chodník ve sjezdech" 84,5</t>
  </si>
  <si>
    <t>"doplnění dlažby za obrubou" 43,7</t>
  </si>
  <si>
    <t>128,2*1,02 'Přepočtené koeficientem množství</t>
  </si>
  <si>
    <t>29</t>
  </si>
  <si>
    <t>59245005</t>
  </si>
  <si>
    <t>dlažba tvar obdélník betonová 200x100x80mm barevná</t>
  </si>
  <si>
    <t>2073961418</t>
  </si>
  <si>
    <t xml:space="preserve">"sjezdy mezi parkovacími místy - černá" 85,7 </t>
  </si>
  <si>
    <t>"VDZ parkovací místa - červená" 0,1*(2+2+2+(8*6,2))</t>
  </si>
  <si>
    <t>91,26*1,03 'Přepočtené koeficientem množství</t>
  </si>
  <si>
    <t>30</t>
  </si>
  <si>
    <t>59245226</t>
  </si>
  <si>
    <t>dlažba tvar obdélník betonová pro nevidomé 200x100x80mm barevná</t>
  </si>
  <si>
    <t>1500370764</t>
  </si>
  <si>
    <t>23,6*1,03 'Přepočtené koeficientem množství</t>
  </si>
  <si>
    <t>31</t>
  </si>
  <si>
    <t>596412213</t>
  </si>
  <si>
    <t>Kladení dlažby z vegetačních tvárnic pozemních komunikací tl 80 mm pl přes 300 m2</t>
  </si>
  <si>
    <t>-402588720</t>
  </si>
  <si>
    <t>32</t>
  </si>
  <si>
    <t>59245030</t>
  </si>
  <si>
    <t>dlažba drenážní betonová 240x240x80mm přírodní</t>
  </si>
  <si>
    <t>-1141647504</t>
  </si>
  <si>
    <t>128,0+40,3+31,9</t>
  </si>
  <si>
    <t>200,2*1,03 'Přepočtené koeficientem množství</t>
  </si>
  <si>
    <t>33</t>
  </si>
  <si>
    <t>916131213</t>
  </si>
  <si>
    <t>Osazení silničního obrubníku betonového stojatého s boční opěrou do lože z betonu prostého</t>
  </si>
  <si>
    <t>-244943880</t>
  </si>
  <si>
    <t>34</t>
  </si>
  <si>
    <t>59217029</t>
  </si>
  <si>
    <t>obrubník betonový silniční nájezdový 1000x150x150mm</t>
  </si>
  <si>
    <t>1263461386</t>
  </si>
  <si>
    <t>"sjezdy vlevo" 3+4+3+4+3+10+7+6+4+4+4+4+6</t>
  </si>
  <si>
    <t>"parkovací místa vlevo" 28,1</t>
  </si>
  <si>
    <t>Mezisoučet</t>
  </si>
  <si>
    <t>"sjezdy vpravo" 4+2,4+4+4</t>
  </si>
  <si>
    <t>"parkovací místa vpravo a podél vozovky" 26,3+30,5+28,5+6,1+140,8</t>
  </si>
  <si>
    <t>35</t>
  </si>
  <si>
    <t>59217030</t>
  </si>
  <si>
    <t>obrubník betonový silniční přechodový 1000x150x150-250mm</t>
  </si>
  <si>
    <t>30977877</t>
  </si>
  <si>
    <t>"vlevo 13xL; 13xP" 13+13</t>
  </si>
  <si>
    <t>"vpravo 4xL; 5xP" 4+5</t>
  </si>
  <si>
    <t>36</t>
  </si>
  <si>
    <t>59217035</t>
  </si>
  <si>
    <t>obrubník betonový obloukový vnější 780x150x250mm</t>
  </si>
  <si>
    <t>13924216</t>
  </si>
  <si>
    <t>"vlevo"</t>
  </si>
  <si>
    <t>"R2" 1,6+1,6</t>
  </si>
  <si>
    <t>"pravo"</t>
  </si>
  <si>
    <t>"R2" 1,6+1,6+1,6+5,7</t>
  </si>
  <si>
    <t>"R1" 1,6+1,6+1,6+1,6+2,4+1,6</t>
  </si>
  <si>
    <t>"R0,5" 1,6</t>
  </si>
  <si>
    <t>37</t>
  </si>
  <si>
    <t>59217031</t>
  </si>
  <si>
    <t>obrubník betonový silniční 1000x150x250mm</t>
  </si>
  <si>
    <t>1308405009</t>
  </si>
  <si>
    <t>"vlevo" 180,3</t>
  </si>
  <si>
    <t>"vpravo" 124,1</t>
  </si>
  <si>
    <t>38</t>
  </si>
  <si>
    <t>916231213</t>
  </si>
  <si>
    <t>Osazení chodníkového obrubníku betonového stojatého s boční opěrou do lože z betonu prostého</t>
  </si>
  <si>
    <t>-14282538</t>
  </si>
  <si>
    <t>39</t>
  </si>
  <si>
    <t>59217019</t>
  </si>
  <si>
    <t>obrubník betonový chodníkový 1000x100x200mm</t>
  </si>
  <si>
    <t>-929462771</t>
  </si>
  <si>
    <t>2,2+1,7</t>
  </si>
  <si>
    <t>40</t>
  </si>
  <si>
    <t>935113111</t>
  </si>
  <si>
    <t>Osazení odvodňovacího polymerbetonového žlabu s krycím roštem šířky do 200 mm</t>
  </si>
  <si>
    <t>-1708090003</t>
  </si>
  <si>
    <t>1,7+1,9+2,0+2,0</t>
  </si>
  <si>
    <t>41</t>
  </si>
  <si>
    <t>56241001</t>
  </si>
  <si>
    <t>žlab PE vyztužený skelnými vlákny zátěž A15-D 400kN světlá š 100mm</t>
  </si>
  <si>
    <t>1194826587</t>
  </si>
  <si>
    <t>42</t>
  </si>
  <si>
    <t>1188594330</t>
  </si>
  <si>
    <t>43</t>
  </si>
  <si>
    <t>-685819964</t>
  </si>
  <si>
    <t>932,912*24 'Přepočtené koeficientem množství</t>
  </si>
  <si>
    <t>44</t>
  </si>
  <si>
    <t>997221861</t>
  </si>
  <si>
    <t>Poplatek za uložení stavebního odpadu na recyklační skládce (skládkovné) z prostého betonu pod kódem 17 01 01</t>
  </si>
  <si>
    <t>-768341976</t>
  </si>
  <si>
    <t>122,655+21,313+46,11+76,527</t>
  </si>
  <si>
    <t>45</t>
  </si>
  <si>
    <t>626299957</t>
  </si>
  <si>
    <t>"kamenivo" 590,86</t>
  </si>
  <si>
    <t>46</t>
  </si>
  <si>
    <t>-1534886758</t>
  </si>
  <si>
    <t>74,998</t>
  </si>
  <si>
    <t>47</t>
  </si>
  <si>
    <t>487587382</t>
  </si>
  <si>
    <t>741</t>
  </si>
  <si>
    <t>Elektroinstalace - silnoproud</t>
  </si>
  <si>
    <t>48</t>
  </si>
  <si>
    <t>741372833</t>
  </si>
  <si>
    <t>Demontáž svítidla venkovního včetně stožáru přes 3 m bez zachování funkčnosti</t>
  </si>
  <si>
    <t>536996470</t>
  </si>
  <si>
    <t>49</t>
  </si>
  <si>
    <t>X02</t>
  </si>
  <si>
    <t>Uložení kabelů NN do chráničky DN 110</t>
  </si>
  <si>
    <t>386217966</t>
  </si>
  <si>
    <t>"ve sjezdech" 5+4+5+4+11+8+7+5+5+5+4+7</t>
  </si>
  <si>
    <t>"pod parkovacími místy" 37+20+12+15+35</t>
  </si>
  <si>
    <t>SO02 - chránička HDPE</t>
  </si>
  <si>
    <t xml:space="preserve">    3 - Svislé a kompletní konstrukce</t>
  </si>
  <si>
    <t>122151103</t>
  </si>
  <si>
    <t>Odkopávky a prokopávky nezapažené v hornině třídy těžitelnosti I, skupiny 1 a 2 objem do 100 m3 strojně</t>
  </si>
  <si>
    <t>1030892179</t>
  </si>
  <si>
    <t>267,1*0,3*0,35</t>
  </si>
  <si>
    <t>Vodorovné přemístění do 10000 m výkopku/sypaniny z horniny třídy těžitelnosti I, skupiny 1 až 3 - recyklační centrum Hrušovany nad Jevišovkou, 25km</t>
  </si>
  <si>
    <t>-820887175</t>
  </si>
  <si>
    <t>Příplatek k vodorovnému přemístění výkopku/sypaniny z horniny třídy těžitelnosti I, skupiny 1 až 3 ZKD 1000 m přes 10000 m</t>
  </si>
  <si>
    <t>1254608929</t>
  </si>
  <si>
    <t>28,046*15 'Přepočtené koeficientem množství</t>
  </si>
  <si>
    <t>174151101</t>
  </si>
  <si>
    <t>Zásyp jam, šachet rýh nebo kolem objektů sypaninou se zhutněním</t>
  </si>
  <si>
    <t>1196786673</t>
  </si>
  <si>
    <t>267,1*0,3*0,1</t>
  </si>
  <si>
    <t>Svislé a kompletní konstrukce</t>
  </si>
  <si>
    <t>388995211</t>
  </si>
  <si>
    <t>Chránička kabelů z trub HDPE - DN90</t>
  </si>
  <si>
    <t>1840369607</t>
  </si>
  <si>
    <t>267,1</t>
  </si>
  <si>
    <t>564261111</t>
  </si>
  <si>
    <t>Podklad a podsyp z písku nebo štěrkopísku tl 200 mm</t>
  </si>
  <si>
    <t>-1786089428</t>
  </si>
  <si>
    <t>267,1*0,3</t>
  </si>
  <si>
    <t>899722112</t>
  </si>
  <si>
    <t>Uložení výstražné fólie z PE š.25 cm</t>
  </si>
  <si>
    <t>447540368</t>
  </si>
  <si>
    <t>502688104</t>
  </si>
  <si>
    <t>(267,1*0,3*0,35)*1,8</t>
  </si>
  <si>
    <t>998223011</t>
  </si>
  <si>
    <t>Přesun hmot pro pozemní komunikace s krytem dlážděným</t>
  </si>
  <si>
    <t>-722471187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</si>
</sst>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0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22" xfId="0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32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36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37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38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39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40</v>
      </c>
      <c r="E29" s="48"/>
      <c r="F29" s="33" t="s">
        <v>41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42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43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44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45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46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47</v>
      </c>
      <c r="U35" s="55"/>
      <c r="V35" s="55"/>
      <c r="W35" s="55"/>
      <c r="X35" s="57" t="s">
        <v>48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49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50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51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52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51</v>
      </c>
      <c r="AI60" s="43"/>
      <c r="AJ60" s="43"/>
      <c r="AK60" s="43"/>
      <c r="AL60" s="43"/>
      <c r="AM60" s="65" t="s">
        <v>52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53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54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51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52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51</v>
      </c>
      <c r="AI75" s="43"/>
      <c r="AJ75" s="43"/>
      <c r="AK75" s="43"/>
      <c r="AL75" s="43"/>
      <c r="AM75" s="65" t="s">
        <v>52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55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2022/09_V3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Mikulov - Rekonstrukce MK ul. Venušina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Mikulov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10. 11. 2022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Město Mikulov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30</v>
      </c>
      <c r="AJ89" s="41"/>
      <c r="AK89" s="41"/>
      <c r="AL89" s="41"/>
      <c r="AM89" s="81" t="str">
        <f>IF(E17="","",E17)</f>
        <v>Projekce DS s.r.o.</v>
      </c>
      <c r="AN89" s="72"/>
      <c r="AO89" s="72"/>
      <c r="AP89" s="72"/>
      <c r="AQ89" s="41"/>
      <c r="AR89" s="45"/>
      <c r="AS89" s="82" t="s">
        <v>56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28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33</v>
      </c>
      <c r="AJ90" s="41"/>
      <c r="AK90" s="41"/>
      <c r="AL90" s="41"/>
      <c r="AM90" s="81" t="str">
        <f>IF(E20="","",E20)</f>
        <v xml:space="preserve"> 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57</v>
      </c>
      <c r="D92" s="95"/>
      <c r="E92" s="95"/>
      <c r="F92" s="95"/>
      <c r="G92" s="95"/>
      <c r="H92" s="96"/>
      <c r="I92" s="97" t="s">
        <v>58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59</v>
      </c>
      <c r="AH92" s="95"/>
      <c r="AI92" s="95"/>
      <c r="AJ92" s="95"/>
      <c r="AK92" s="95"/>
      <c r="AL92" s="95"/>
      <c r="AM92" s="95"/>
      <c r="AN92" s="97" t="s">
        <v>60</v>
      </c>
      <c r="AO92" s="95"/>
      <c r="AP92" s="99"/>
      <c r="AQ92" s="100" t="s">
        <v>61</v>
      </c>
      <c r="AR92" s="45"/>
      <c r="AS92" s="101" t="s">
        <v>62</v>
      </c>
      <c r="AT92" s="102" t="s">
        <v>63</v>
      </c>
      <c r="AU92" s="102" t="s">
        <v>64</v>
      </c>
      <c r="AV92" s="102" t="s">
        <v>65</v>
      </c>
      <c r="AW92" s="102" t="s">
        <v>66</v>
      </c>
      <c r="AX92" s="102" t="s">
        <v>67</v>
      </c>
      <c r="AY92" s="102" t="s">
        <v>68</v>
      </c>
      <c r="AZ92" s="102" t="s">
        <v>69</v>
      </c>
      <c r="BA92" s="102" t="s">
        <v>70</v>
      </c>
      <c r="BB92" s="102" t="s">
        <v>71</v>
      </c>
      <c r="BC92" s="102" t="s">
        <v>72</v>
      </c>
      <c r="BD92" s="103" t="s">
        <v>73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74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ROUND(AG95+AG98,2)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ROUND(AS95+AS98,2)</f>
        <v>0</v>
      </c>
      <c r="AT94" s="115">
        <f>ROUND(SUM(AV94:AW94),2)</f>
        <v>0</v>
      </c>
      <c r="AU94" s="116">
        <f>ROUND(AU95+AU98,5)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ROUND(AZ95+AZ98,2)</f>
        <v>0</v>
      </c>
      <c r="BA94" s="115">
        <f>ROUND(BA95+BA98,2)</f>
        <v>0</v>
      </c>
      <c r="BB94" s="115">
        <f>ROUND(BB95+BB98,2)</f>
        <v>0</v>
      </c>
      <c r="BC94" s="115">
        <f>ROUND(BC95+BC98,2)</f>
        <v>0</v>
      </c>
      <c r="BD94" s="117">
        <f>ROUND(BD95+BD98,2)</f>
        <v>0</v>
      </c>
      <c r="BE94" s="6"/>
      <c r="BS94" s="118" t="s">
        <v>75</v>
      </c>
      <c r="BT94" s="118" t="s">
        <v>76</v>
      </c>
      <c r="BU94" s="119" t="s">
        <v>77</v>
      </c>
      <c r="BV94" s="118" t="s">
        <v>78</v>
      </c>
      <c r="BW94" s="118" t="s">
        <v>5</v>
      </c>
      <c r="BX94" s="118" t="s">
        <v>79</v>
      </c>
      <c r="CL94" s="118" t="s">
        <v>1</v>
      </c>
    </row>
    <row r="95" spans="1:91" s="7" customFormat="1" ht="16.5" customHeight="1">
      <c r="A95" s="7"/>
      <c r="B95" s="120"/>
      <c r="C95" s="121"/>
      <c r="D95" s="122" t="s">
        <v>80</v>
      </c>
      <c r="E95" s="122"/>
      <c r="F95" s="122"/>
      <c r="G95" s="122"/>
      <c r="H95" s="122"/>
      <c r="I95" s="123"/>
      <c r="J95" s="122" t="s">
        <v>81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ROUND(SUM(AG96:AG97),2)</f>
        <v>0</v>
      </c>
      <c r="AH95" s="123"/>
      <c r="AI95" s="123"/>
      <c r="AJ95" s="123"/>
      <c r="AK95" s="123"/>
      <c r="AL95" s="123"/>
      <c r="AM95" s="123"/>
      <c r="AN95" s="125">
        <f>SUM(AG95,AT95)</f>
        <v>0</v>
      </c>
      <c r="AO95" s="123"/>
      <c r="AP95" s="123"/>
      <c r="AQ95" s="126" t="s">
        <v>82</v>
      </c>
      <c r="AR95" s="127"/>
      <c r="AS95" s="128">
        <f>ROUND(SUM(AS96:AS97),2)</f>
        <v>0</v>
      </c>
      <c r="AT95" s="129">
        <f>ROUND(SUM(AV95:AW95),2)</f>
        <v>0</v>
      </c>
      <c r="AU95" s="130">
        <f>ROUND(SUM(AU96:AU97),5)</f>
        <v>0</v>
      </c>
      <c r="AV95" s="129">
        <f>ROUND(AZ95*L29,2)</f>
        <v>0</v>
      </c>
      <c r="AW95" s="129">
        <f>ROUND(BA95*L30,2)</f>
        <v>0</v>
      </c>
      <c r="AX95" s="129">
        <f>ROUND(BB95*L29,2)</f>
        <v>0</v>
      </c>
      <c r="AY95" s="129">
        <f>ROUND(BC95*L30,2)</f>
        <v>0</v>
      </c>
      <c r="AZ95" s="129">
        <f>ROUND(SUM(AZ96:AZ97),2)</f>
        <v>0</v>
      </c>
      <c r="BA95" s="129">
        <f>ROUND(SUM(BA96:BA97),2)</f>
        <v>0</v>
      </c>
      <c r="BB95" s="129">
        <f>ROUND(SUM(BB96:BB97),2)</f>
        <v>0</v>
      </c>
      <c r="BC95" s="129">
        <f>ROUND(SUM(BC96:BC97),2)</f>
        <v>0</v>
      </c>
      <c r="BD95" s="131">
        <f>ROUND(SUM(BD96:BD97),2)</f>
        <v>0</v>
      </c>
      <c r="BE95" s="7"/>
      <c r="BS95" s="132" t="s">
        <v>75</v>
      </c>
      <c r="BT95" s="132" t="s">
        <v>83</v>
      </c>
      <c r="BU95" s="132" t="s">
        <v>77</v>
      </c>
      <c r="BV95" s="132" t="s">
        <v>78</v>
      </c>
      <c r="BW95" s="132" t="s">
        <v>84</v>
      </c>
      <c r="BX95" s="132" t="s">
        <v>5</v>
      </c>
      <c r="CL95" s="132" t="s">
        <v>1</v>
      </c>
      <c r="CM95" s="132" t="s">
        <v>85</v>
      </c>
    </row>
    <row r="96" spans="1:90" s="4" customFormat="1" ht="16.5" customHeight="1">
      <c r="A96" s="133" t="s">
        <v>86</v>
      </c>
      <c r="B96" s="71"/>
      <c r="C96" s="134"/>
      <c r="D96" s="134"/>
      <c r="E96" s="135" t="s">
        <v>87</v>
      </c>
      <c r="F96" s="135"/>
      <c r="G96" s="135"/>
      <c r="H96" s="135"/>
      <c r="I96" s="135"/>
      <c r="J96" s="134"/>
      <c r="K96" s="135" t="s">
        <v>88</v>
      </c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6">
        <f>'01 - uznatelné náklady'!J32</f>
        <v>0</v>
      </c>
      <c r="AH96" s="134"/>
      <c r="AI96" s="134"/>
      <c r="AJ96" s="134"/>
      <c r="AK96" s="134"/>
      <c r="AL96" s="134"/>
      <c r="AM96" s="134"/>
      <c r="AN96" s="136">
        <f>SUM(AG96,AT96)</f>
        <v>0</v>
      </c>
      <c r="AO96" s="134"/>
      <c r="AP96" s="134"/>
      <c r="AQ96" s="137" t="s">
        <v>89</v>
      </c>
      <c r="AR96" s="73"/>
      <c r="AS96" s="138">
        <v>0</v>
      </c>
      <c r="AT96" s="139">
        <f>ROUND(SUM(AV96:AW96),2)</f>
        <v>0</v>
      </c>
      <c r="AU96" s="140">
        <f>'01 - uznatelné náklady'!P132</f>
        <v>0</v>
      </c>
      <c r="AV96" s="139">
        <f>'01 - uznatelné náklady'!J35</f>
        <v>0</v>
      </c>
      <c r="AW96" s="139">
        <f>'01 - uznatelné náklady'!J36</f>
        <v>0</v>
      </c>
      <c r="AX96" s="139">
        <f>'01 - uznatelné náklady'!J37</f>
        <v>0</v>
      </c>
      <c r="AY96" s="139">
        <f>'01 - uznatelné náklady'!J38</f>
        <v>0</v>
      </c>
      <c r="AZ96" s="139">
        <f>'01 - uznatelné náklady'!F35</f>
        <v>0</v>
      </c>
      <c r="BA96" s="139">
        <f>'01 - uznatelné náklady'!F36</f>
        <v>0</v>
      </c>
      <c r="BB96" s="139">
        <f>'01 - uznatelné náklady'!F37</f>
        <v>0</v>
      </c>
      <c r="BC96" s="139">
        <f>'01 - uznatelné náklady'!F38</f>
        <v>0</v>
      </c>
      <c r="BD96" s="141">
        <f>'01 - uznatelné náklady'!F39</f>
        <v>0</v>
      </c>
      <c r="BE96" s="4"/>
      <c r="BT96" s="142" t="s">
        <v>85</v>
      </c>
      <c r="BV96" s="142" t="s">
        <v>78</v>
      </c>
      <c r="BW96" s="142" t="s">
        <v>90</v>
      </c>
      <c r="BX96" s="142" t="s">
        <v>84</v>
      </c>
      <c r="CL96" s="142" t="s">
        <v>1</v>
      </c>
    </row>
    <row r="97" spans="1:90" s="4" customFormat="1" ht="16.5" customHeight="1">
      <c r="A97" s="133" t="s">
        <v>86</v>
      </c>
      <c r="B97" s="71"/>
      <c r="C97" s="134"/>
      <c r="D97" s="134"/>
      <c r="E97" s="135" t="s">
        <v>91</v>
      </c>
      <c r="F97" s="135"/>
      <c r="G97" s="135"/>
      <c r="H97" s="135"/>
      <c r="I97" s="135"/>
      <c r="J97" s="134"/>
      <c r="K97" s="135" t="s">
        <v>92</v>
      </c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6">
        <f>'02 - neuznatelné náklady'!J32</f>
        <v>0</v>
      </c>
      <c r="AH97" s="134"/>
      <c r="AI97" s="134"/>
      <c r="AJ97" s="134"/>
      <c r="AK97" s="134"/>
      <c r="AL97" s="134"/>
      <c r="AM97" s="134"/>
      <c r="AN97" s="136">
        <f>SUM(AG97,AT97)</f>
        <v>0</v>
      </c>
      <c r="AO97" s="134"/>
      <c r="AP97" s="134"/>
      <c r="AQ97" s="137" t="s">
        <v>89</v>
      </c>
      <c r="AR97" s="73"/>
      <c r="AS97" s="138">
        <v>0</v>
      </c>
      <c r="AT97" s="139">
        <f>ROUND(SUM(AV97:AW97),2)</f>
        <v>0</v>
      </c>
      <c r="AU97" s="140">
        <f>'02 - neuznatelné náklady'!P128</f>
        <v>0</v>
      </c>
      <c r="AV97" s="139">
        <f>'02 - neuznatelné náklady'!J35</f>
        <v>0</v>
      </c>
      <c r="AW97" s="139">
        <f>'02 - neuznatelné náklady'!J36</f>
        <v>0</v>
      </c>
      <c r="AX97" s="139">
        <f>'02 - neuznatelné náklady'!J37</f>
        <v>0</v>
      </c>
      <c r="AY97" s="139">
        <f>'02 - neuznatelné náklady'!J38</f>
        <v>0</v>
      </c>
      <c r="AZ97" s="139">
        <f>'02 - neuznatelné náklady'!F35</f>
        <v>0</v>
      </c>
      <c r="BA97" s="139">
        <f>'02 - neuznatelné náklady'!F36</f>
        <v>0</v>
      </c>
      <c r="BB97" s="139">
        <f>'02 - neuznatelné náklady'!F37</f>
        <v>0</v>
      </c>
      <c r="BC97" s="139">
        <f>'02 - neuznatelné náklady'!F38</f>
        <v>0</v>
      </c>
      <c r="BD97" s="141">
        <f>'02 - neuznatelné náklady'!F39</f>
        <v>0</v>
      </c>
      <c r="BE97" s="4"/>
      <c r="BT97" s="142" t="s">
        <v>85</v>
      </c>
      <c r="BV97" s="142" t="s">
        <v>78</v>
      </c>
      <c r="BW97" s="142" t="s">
        <v>93</v>
      </c>
      <c r="BX97" s="142" t="s">
        <v>84</v>
      </c>
      <c r="CL97" s="142" t="s">
        <v>1</v>
      </c>
    </row>
    <row r="98" spans="1:91" s="7" customFormat="1" ht="16.5" customHeight="1">
      <c r="A98" s="133" t="s">
        <v>86</v>
      </c>
      <c r="B98" s="120"/>
      <c r="C98" s="121"/>
      <c r="D98" s="122" t="s">
        <v>94</v>
      </c>
      <c r="E98" s="122"/>
      <c r="F98" s="122"/>
      <c r="G98" s="122"/>
      <c r="H98" s="122"/>
      <c r="I98" s="123"/>
      <c r="J98" s="122" t="s">
        <v>95</v>
      </c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5">
        <f>'SO02 - chránička HDPE'!J30</f>
        <v>0</v>
      </c>
      <c r="AH98" s="123"/>
      <c r="AI98" s="123"/>
      <c r="AJ98" s="123"/>
      <c r="AK98" s="123"/>
      <c r="AL98" s="123"/>
      <c r="AM98" s="123"/>
      <c r="AN98" s="125">
        <f>SUM(AG98,AT98)</f>
        <v>0</v>
      </c>
      <c r="AO98" s="123"/>
      <c r="AP98" s="123"/>
      <c r="AQ98" s="126" t="s">
        <v>82</v>
      </c>
      <c r="AR98" s="127"/>
      <c r="AS98" s="143">
        <v>0</v>
      </c>
      <c r="AT98" s="144">
        <f>ROUND(SUM(AV98:AW98),2)</f>
        <v>0</v>
      </c>
      <c r="AU98" s="145">
        <f>'SO02 - chránička HDPE'!P123</f>
        <v>0</v>
      </c>
      <c r="AV98" s="144">
        <f>'SO02 - chránička HDPE'!J33</f>
        <v>0</v>
      </c>
      <c r="AW98" s="144">
        <f>'SO02 - chránička HDPE'!J34</f>
        <v>0</v>
      </c>
      <c r="AX98" s="144">
        <f>'SO02 - chránička HDPE'!J35</f>
        <v>0</v>
      </c>
      <c r="AY98" s="144">
        <f>'SO02 - chránička HDPE'!J36</f>
        <v>0</v>
      </c>
      <c r="AZ98" s="144">
        <f>'SO02 - chránička HDPE'!F33</f>
        <v>0</v>
      </c>
      <c r="BA98" s="144">
        <f>'SO02 - chránička HDPE'!F34</f>
        <v>0</v>
      </c>
      <c r="BB98" s="144">
        <f>'SO02 - chránička HDPE'!F35</f>
        <v>0</v>
      </c>
      <c r="BC98" s="144">
        <f>'SO02 - chránička HDPE'!F36</f>
        <v>0</v>
      </c>
      <c r="BD98" s="146">
        <f>'SO02 - chránička HDPE'!F37</f>
        <v>0</v>
      </c>
      <c r="BE98" s="7"/>
      <c r="BT98" s="132" t="s">
        <v>83</v>
      </c>
      <c r="BV98" s="132" t="s">
        <v>78</v>
      </c>
      <c r="BW98" s="132" t="s">
        <v>96</v>
      </c>
      <c r="BX98" s="132" t="s">
        <v>5</v>
      </c>
      <c r="CL98" s="132" t="s">
        <v>1</v>
      </c>
      <c r="CM98" s="132" t="s">
        <v>85</v>
      </c>
    </row>
    <row r="99" spans="1:57" s="2" customFormat="1" ht="30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5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</row>
    <row r="100" spans="1:57" s="2" customFormat="1" ht="6.95" customHeight="1">
      <c r="A100" s="39"/>
      <c r="B100" s="67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45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</row>
  </sheetData>
  <sheetProtection password="CC35" sheet="1" objects="1" scenarios="1" formatColumns="0" formatRows="0"/>
  <mergeCells count="54">
    <mergeCell ref="L85:AJ85"/>
    <mergeCell ref="AM87:AN87"/>
    <mergeCell ref="AS89:AT91"/>
    <mergeCell ref="AM89:AP89"/>
    <mergeCell ref="AM90:AP90"/>
    <mergeCell ref="C92:G92"/>
    <mergeCell ref="AG92:AM92"/>
    <mergeCell ref="AN92:AP92"/>
    <mergeCell ref="I92:AF92"/>
    <mergeCell ref="AG95:AM95"/>
    <mergeCell ref="AN95:AP95"/>
    <mergeCell ref="J95:AF95"/>
    <mergeCell ref="D95:H95"/>
    <mergeCell ref="AN96:AP96"/>
    <mergeCell ref="E96:I96"/>
    <mergeCell ref="K96:AF96"/>
    <mergeCell ref="AG96:AM96"/>
    <mergeCell ref="K97:AF97"/>
    <mergeCell ref="AN97:AP97"/>
    <mergeCell ref="E97:I97"/>
    <mergeCell ref="AG97:AM97"/>
    <mergeCell ref="AG98:AM98"/>
    <mergeCell ref="AN98:AP98"/>
    <mergeCell ref="D98:H98"/>
    <mergeCell ref="J98:AF98"/>
    <mergeCell ref="AG94:AM94"/>
    <mergeCell ref="AN94:AP94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</mergeCells>
  <hyperlinks>
    <hyperlink ref="A96" location="'01 - uznatelné náklady'!C2" display="/"/>
    <hyperlink ref="A97" location="'02 - neuznatelné náklady'!C2" display="/"/>
    <hyperlink ref="A98" location="'SO02 - chránička HDPE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90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85</v>
      </c>
    </row>
    <row r="4" spans="2:46" s="1" customFormat="1" ht="24.95" customHeight="1">
      <c r="B4" s="21"/>
      <c r="D4" s="149" t="s">
        <v>97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Mikulov - Rekonstrukce MK ul. Venušina</v>
      </c>
      <c r="F7" s="151"/>
      <c r="G7" s="151"/>
      <c r="H7" s="151"/>
      <c r="L7" s="21"/>
    </row>
    <row r="8" spans="2:12" s="1" customFormat="1" ht="12" customHeight="1">
      <c r="B8" s="21"/>
      <c r="D8" s="151" t="s">
        <v>98</v>
      </c>
      <c r="L8" s="21"/>
    </row>
    <row r="9" spans="1:31" s="2" customFormat="1" ht="16.5" customHeight="1">
      <c r="A9" s="39"/>
      <c r="B9" s="45"/>
      <c r="C9" s="39"/>
      <c r="D9" s="39"/>
      <c r="E9" s="152" t="s">
        <v>99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100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101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20</v>
      </c>
      <c r="E14" s="39"/>
      <c r="F14" s="142" t="s">
        <v>21</v>
      </c>
      <c r="G14" s="39"/>
      <c r="H14" s="39"/>
      <c r="I14" s="151" t="s">
        <v>22</v>
      </c>
      <c r="J14" s="154" t="str">
        <f>'Rekapitulace stavby'!AN8</f>
        <v>10. 11. 2022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1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28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30</v>
      </c>
      <c r="E22" s="39"/>
      <c r="F22" s="39"/>
      <c r="G22" s="39"/>
      <c r="H22" s="39"/>
      <c r="I22" s="151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1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33</v>
      </c>
      <c r="E25" s="39"/>
      <c r="F25" s="39"/>
      <c r="G25" s="39"/>
      <c r="H25" s="39"/>
      <c r="I25" s="151" t="s">
        <v>25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 xml:space="preserve"> </v>
      </c>
      <c r="F26" s="39"/>
      <c r="G26" s="39"/>
      <c r="H26" s="39"/>
      <c r="I26" s="151" t="s">
        <v>27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36</v>
      </c>
      <c r="E32" s="39"/>
      <c r="F32" s="39"/>
      <c r="G32" s="39"/>
      <c r="H32" s="39"/>
      <c r="I32" s="39"/>
      <c r="J32" s="161">
        <f>ROUND(J132,2)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38</v>
      </c>
      <c r="G34" s="39"/>
      <c r="H34" s="39"/>
      <c r="I34" s="162" t="s">
        <v>37</v>
      </c>
      <c r="J34" s="162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40</v>
      </c>
      <c r="E35" s="151" t="s">
        <v>41</v>
      </c>
      <c r="F35" s="164">
        <f>ROUND((SUM(BE132:BE186)),2)</f>
        <v>0</v>
      </c>
      <c r="G35" s="39"/>
      <c r="H35" s="39"/>
      <c r="I35" s="165">
        <v>0.21</v>
      </c>
      <c r="J35" s="164">
        <f>ROUND(((SUM(BE132:BE186))*I35),2)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42</v>
      </c>
      <c r="F36" s="164">
        <f>ROUND((SUM(BF132:BF186)),2)</f>
        <v>0</v>
      </c>
      <c r="G36" s="39"/>
      <c r="H36" s="39"/>
      <c r="I36" s="165">
        <v>0.15</v>
      </c>
      <c r="J36" s="164">
        <f>ROUND(((SUM(BF132:BF186))*I36),2)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43</v>
      </c>
      <c r="F37" s="164">
        <f>ROUND((SUM(BG132:BG186)),2)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44</v>
      </c>
      <c r="F38" s="164">
        <f>ROUND((SUM(BH132:BH186)),2)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45</v>
      </c>
      <c r="F39" s="164">
        <f>ROUND((SUM(BI132:BI186)),2)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46</v>
      </c>
      <c r="E41" s="168"/>
      <c r="F41" s="168"/>
      <c r="G41" s="169" t="s">
        <v>47</v>
      </c>
      <c r="H41" s="170" t="s">
        <v>48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49</v>
      </c>
      <c r="E50" s="174"/>
      <c r="F50" s="174"/>
      <c r="G50" s="173" t="s">
        <v>50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51</v>
      </c>
      <c r="E61" s="176"/>
      <c r="F61" s="177" t="s">
        <v>52</v>
      </c>
      <c r="G61" s="175" t="s">
        <v>51</v>
      </c>
      <c r="H61" s="176"/>
      <c r="I61" s="176"/>
      <c r="J61" s="178" t="s">
        <v>52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53</v>
      </c>
      <c r="E65" s="179"/>
      <c r="F65" s="179"/>
      <c r="G65" s="173" t="s">
        <v>54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51</v>
      </c>
      <c r="E76" s="176"/>
      <c r="F76" s="177" t="s">
        <v>52</v>
      </c>
      <c r="G76" s="175" t="s">
        <v>51</v>
      </c>
      <c r="H76" s="176"/>
      <c r="I76" s="176"/>
      <c r="J76" s="178" t="s">
        <v>52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Mikulov - Rekonstrukce MK ul. Venušina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98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99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100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01 - uznatelné náklady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Mikulov</v>
      </c>
      <c r="G91" s="41"/>
      <c r="H91" s="41"/>
      <c r="I91" s="33" t="s">
        <v>22</v>
      </c>
      <c r="J91" s="80" t="str">
        <f>IF(J14="","",J14)</f>
        <v>10. 11. 2022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>Město Mikulov</v>
      </c>
      <c r="G93" s="41"/>
      <c r="H93" s="41"/>
      <c r="I93" s="33" t="s">
        <v>30</v>
      </c>
      <c r="J93" s="37" t="str">
        <f>E23</f>
        <v>Projekce DS s.r.o.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103</v>
      </c>
      <c r="D96" s="186"/>
      <c r="E96" s="186"/>
      <c r="F96" s="186"/>
      <c r="G96" s="186"/>
      <c r="H96" s="186"/>
      <c r="I96" s="186"/>
      <c r="J96" s="187" t="s">
        <v>104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105</v>
      </c>
      <c r="D98" s="41"/>
      <c r="E98" s="41"/>
      <c r="F98" s="41"/>
      <c r="G98" s="41"/>
      <c r="H98" s="41"/>
      <c r="I98" s="41"/>
      <c r="J98" s="111">
        <f>J132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106</v>
      </c>
    </row>
    <row r="99" spans="1:31" s="9" customFormat="1" ht="24.95" customHeight="1">
      <c r="A99" s="9"/>
      <c r="B99" s="189"/>
      <c r="C99" s="190"/>
      <c r="D99" s="191" t="s">
        <v>107</v>
      </c>
      <c r="E99" s="192"/>
      <c r="F99" s="192"/>
      <c r="G99" s="192"/>
      <c r="H99" s="192"/>
      <c r="I99" s="192"/>
      <c r="J99" s="193">
        <f>J133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108</v>
      </c>
      <c r="E100" s="197"/>
      <c r="F100" s="197"/>
      <c r="G100" s="197"/>
      <c r="H100" s="197"/>
      <c r="I100" s="197"/>
      <c r="J100" s="198">
        <f>J134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4"/>
      <c r="D101" s="196" t="s">
        <v>109</v>
      </c>
      <c r="E101" s="197"/>
      <c r="F101" s="197"/>
      <c r="G101" s="197"/>
      <c r="H101" s="197"/>
      <c r="I101" s="197"/>
      <c r="J101" s="198">
        <f>J143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4"/>
      <c r="D102" s="196" t="s">
        <v>110</v>
      </c>
      <c r="E102" s="197"/>
      <c r="F102" s="197"/>
      <c r="G102" s="197"/>
      <c r="H102" s="197"/>
      <c r="I102" s="197"/>
      <c r="J102" s="198">
        <f>J148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4"/>
      <c r="D103" s="196" t="s">
        <v>111</v>
      </c>
      <c r="E103" s="197"/>
      <c r="F103" s="197"/>
      <c r="G103" s="197"/>
      <c r="H103" s="197"/>
      <c r="I103" s="197"/>
      <c r="J103" s="198">
        <f>J155</f>
        <v>0</v>
      </c>
      <c r="K103" s="134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5"/>
      <c r="C104" s="134"/>
      <c r="D104" s="196" t="s">
        <v>112</v>
      </c>
      <c r="E104" s="197"/>
      <c r="F104" s="197"/>
      <c r="G104" s="197"/>
      <c r="H104" s="197"/>
      <c r="I104" s="197"/>
      <c r="J104" s="198">
        <f>J166</f>
        <v>0</v>
      </c>
      <c r="K104" s="134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5"/>
      <c r="C105" s="134"/>
      <c r="D105" s="196" t="s">
        <v>113</v>
      </c>
      <c r="E105" s="197"/>
      <c r="F105" s="197"/>
      <c r="G105" s="197"/>
      <c r="H105" s="197"/>
      <c r="I105" s="197"/>
      <c r="J105" s="198">
        <f>J174</f>
        <v>0</v>
      </c>
      <c r="K105" s="134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89"/>
      <c r="C106" s="190"/>
      <c r="D106" s="191" t="s">
        <v>114</v>
      </c>
      <c r="E106" s="192"/>
      <c r="F106" s="192"/>
      <c r="G106" s="192"/>
      <c r="H106" s="192"/>
      <c r="I106" s="192"/>
      <c r="J106" s="193">
        <f>J176</f>
        <v>0</v>
      </c>
      <c r="K106" s="190"/>
      <c r="L106" s="194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189"/>
      <c r="C107" s="190"/>
      <c r="D107" s="191" t="s">
        <v>115</v>
      </c>
      <c r="E107" s="192"/>
      <c r="F107" s="192"/>
      <c r="G107" s="192"/>
      <c r="H107" s="192"/>
      <c r="I107" s="192"/>
      <c r="J107" s="193">
        <f>J177</f>
        <v>0</v>
      </c>
      <c r="K107" s="190"/>
      <c r="L107" s="194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95"/>
      <c r="C108" s="134"/>
      <c r="D108" s="196" t="s">
        <v>116</v>
      </c>
      <c r="E108" s="197"/>
      <c r="F108" s="197"/>
      <c r="G108" s="197"/>
      <c r="H108" s="197"/>
      <c r="I108" s="197"/>
      <c r="J108" s="198">
        <f>J178</f>
        <v>0</v>
      </c>
      <c r="K108" s="134"/>
      <c r="L108" s="19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5"/>
      <c r="C109" s="134"/>
      <c r="D109" s="196" t="s">
        <v>117</v>
      </c>
      <c r="E109" s="197"/>
      <c r="F109" s="197"/>
      <c r="G109" s="197"/>
      <c r="H109" s="197"/>
      <c r="I109" s="197"/>
      <c r="J109" s="198">
        <f>J182</f>
        <v>0</v>
      </c>
      <c r="K109" s="134"/>
      <c r="L109" s="19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5"/>
      <c r="C110" s="134"/>
      <c r="D110" s="196" t="s">
        <v>118</v>
      </c>
      <c r="E110" s="197"/>
      <c r="F110" s="197"/>
      <c r="G110" s="197"/>
      <c r="H110" s="197"/>
      <c r="I110" s="197"/>
      <c r="J110" s="198">
        <f>J185</f>
        <v>0</v>
      </c>
      <c r="K110" s="134"/>
      <c r="L110" s="19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2" customFormat="1" ht="21.8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67"/>
      <c r="C112" s="68"/>
      <c r="D112" s="68"/>
      <c r="E112" s="68"/>
      <c r="F112" s="68"/>
      <c r="G112" s="68"/>
      <c r="H112" s="68"/>
      <c r="I112" s="68"/>
      <c r="J112" s="68"/>
      <c r="K112" s="68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6" spans="1:31" s="2" customFormat="1" ht="6.95" customHeight="1">
      <c r="A116" s="39"/>
      <c r="B116" s="69"/>
      <c r="C116" s="70"/>
      <c r="D116" s="70"/>
      <c r="E116" s="70"/>
      <c r="F116" s="70"/>
      <c r="G116" s="70"/>
      <c r="H116" s="70"/>
      <c r="I116" s="70"/>
      <c r="J116" s="70"/>
      <c r="K116" s="70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24.95" customHeight="1">
      <c r="A117" s="39"/>
      <c r="B117" s="40"/>
      <c r="C117" s="24" t="s">
        <v>119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16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6.5" customHeight="1">
      <c r="A120" s="39"/>
      <c r="B120" s="40"/>
      <c r="C120" s="41"/>
      <c r="D120" s="41"/>
      <c r="E120" s="184" t="str">
        <f>E7</f>
        <v>Mikulov - Rekonstrukce MK ul. Venušina</v>
      </c>
      <c r="F120" s="33"/>
      <c r="G120" s="33"/>
      <c r="H120" s="33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2:12" s="1" customFormat="1" ht="12" customHeight="1">
      <c r="B121" s="22"/>
      <c r="C121" s="33" t="s">
        <v>98</v>
      </c>
      <c r="D121" s="23"/>
      <c r="E121" s="23"/>
      <c r="F121" s="23"/>
      <c r="G121" s="23"/>
      <c r="H121" s="23"/>
      <c r="I121" s="23"/>
      <c r="J121" s="23"/>
      <c r="K121" s="23"/>
      <c r="L121" s="21"/>
    </row>
    <row r="122" spans="1:31" s="2" customFormat="1" ht="16.5" customHeight="1">
      <c r="A122" s="39"/>
      <c r="B122" s="40"/>
      <c r="C122" s="41"/>
      <c r="D122" s="41"/>
      <c r="E122" s="184" t="s">
        <v>99</v>
      </c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3" t="s">
        <v>100</v>
      </c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6.5" customHeight="1">
      <c r="A124" s="39"/>
      <c r="B124" s="40"/>
      <c r="C124" s="41"/>
      <c r="D124" s="41"/>
      <c r="E124" s="77" t="str">
        <f>E11</f>
        <v>01 - uznatelné náklady</v>
      </c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6.95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2" customHeight="1">
      <c r="A126" s="39"/>
      <c r="B126" s="40"/>
      <c r="C126" s="33" t="s">
        <v>20</v>
      </c>
      <c r="D126" s="41"/>
      <c r="E126" s="41"/>
      <c r="F126" s="28" t="str">
        <f>F14</f>
        <v>Mikulov</v>
      </c>
      <c r="G126" s="41"/>
      <c r="H126" s="41"/>
      <c r="I126" s="33" t="s">
        <v>22</v>
      </c>
      <c r="J126" s="80" t="str">
        <f>IF(J14="","",J14)</f>
        <v>10. 11. 2022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6.95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5.15" customHeight="1">
      <c r="A128" s="39"/>
      <c r="B128" s="40"/>
      <c r="C128" s="33" t="s">
        <v>24</v>
      </c>
      <c r="D128" s="41"/>
      <c r="E128" s="41"/>
      <c r="F128" s="28" t="str">
        <f>E17</f>
        <v>Město Mikulov</v>
      </c>
      <c r="G128" s="41"/>
      <c r="H128" s="41"/>
      <c r="I128" s="33" t="s">
        <v>30</v>
      </c>
      <c r="J128" s="37" t="str">
        <f>E23</f>
        <v>Projekce DS s.r.o.</v>
      </c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5.15" customHeight="1">
      <c r="A129" s="39"/>
      <c r="B129" s="40"/>
      <c r="C129" s="33" t="s">
        <v>28</v>
      </c>
      <c r="D129" s="41"/>
      <c r="E129" s="41"/>
      <c r="F129" s="28" t="str">
        <f>IF(E20="","",E20)</f>
        <v>Vyplň údaj</v>
      </c>
      <c r="G129" s="41"/>
      <c r="H129" s="41"/>
      <c r="I129" s="33" t="s">
        <v>33</v>
      </c>
      <c r="J129" s="37" t="str">
        <f>E26</f>
        <v xml:space="preserve"> 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0.3" customHeight="1">
      <c r="A130" s="39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11" customFormat="1" ht="29.25" customHeight="1">
      <c r="A131" s="200"/>
      <c r="B131" s="201"/>
      <c r="C131" s="202" t="s">
        <v>120</v>
      </c>
      <c r="D131" s="203" t="s">
        <v>61</v>
      </c>
      <c r="E131" s="203" t="s">
        <v>57</v>
      </c>
      <c r="F131" s="203" t="s">
        <v>58</v>
      </c>
      <c r="G131" s="203" t="s">
        <v>121</v>
      </c>
      <c r="H131" s="203" t="s">
        <v>122</v>
      </c>
      <c r="I131" s="203" t="s">
        <v>123</v>
      </c>
      <c r="J131" s="204" t="s">
        <v>104</v>
      </c>
      <c r="K131" s="205" t="s">
        <v>124</v>
      </c>
      <c r="L131" s="206"/>
      <c r="M131" s="101" t="s">
        <v>1</v>
      </c>
      <c r="N131" s="102" t="s">
        <v>40</v>
      </c>
      <c r="O131" s="102" t="s">
        <v>125</v>
      </c>
      <c r="P131" s="102" t="s">
        <v>126</v>
      </c>
      <c r="Q131" s="102" t="s">
        <v>127</v>
      </c>
      <c r="R131" s="102" t="s">
        <v>128</v>
      </c>
      <c r="S131" s="102" t="s">
        <v>129</v>
      </c>
      <c r="T131" s="103" t="s">
        <v>130</v>
      </c>
      <c r="U131" s="200"/>
      <c r="V131" s="200"/>
      <c r="W131" s="200"/>
      <c r="X131" s="200"/>
      <c r="Y131" s="200"/>
      <c r="Z131" s="200"/>
      <c r="AA131" s="200"/>
      <c r="AB131" s="200"/>
      <c r="AC131" s="200"/>
      <c r="AD131" s="200"/>
      <c r="AE131" s="200"/>
    </row>
    <row r="132" spans="1:63" s="2" customFormat="1" ht="22.8" customHeight="1">
      <c r="A132" s="39"/>
      <c r="B132" s="40"/>
      <c r="C132" s="108" t="s">
        <v>131</v>
      </c>
      <c r="D132" s="41"/>
      <c r="E132" s="41"/>
      <c r="F132" s="41"/>
      <c r="G132" s="41"/>
      <c r="H132" s="41"/>
      <c r="I132" s="41"/>
      <c r="J132" s="207">
        <f>BK132</f>
        <v>0</v>
      </c>
      <c r="K132" s="41"/>
      <c r="L132" s="45"/>
      <c r="M132" s="104"/>
      <c r="N132" s="208"/>
      <c r="O132" s="105"/>
      <c r="P132" s="209">
        <f>P133+P176+P177</f>
        <v>0</v>
      </c>
      <c r="Q132" s="105"/>
      <c r="R132" s="209">
        <f>R133+R176+R177</f>
        <v>222.4661185</v>
      </c>
      <c r="S132" s="105"/>
      <c r="T132" s="210">
        <f>T133+T176+T177</f>
        <v>293.97325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75</v>
      </c>
      <c r="AU132" s="18" t="s">
        <v>106</v>
      </c>
      <c r="BK132" s="211">
        <f>BK133+BK176+BK177</f>
        <v>0</v>
      </c>
    </row>
    <row r="133" spans="1:63" s="12" customFormat="1" ht="25.9" customHeight="1">
      <c r="A133" s="12"/>
      <c r="B133" s="212"/>
      <c r="C133" s="213"/>
      <c r="D133" s="214" t="s">
        <v>75</v>
      </c>
      <c r="E133" s="215" t="s">
        <v>132</v>
      </c>
      <c r="F133" s="215" t="s">
        <v>133</v>
      </c>
      <c r="G133" s="213"/>
      <c r="H133" s="213"/>
      <c r="I133" s="216"/>
      <c r="J133" s="217">
        <f>BK133</f>
        <v>0</v>
      </c>
      <c r="K133" s="213"/>
      <c r="L133" s="218"/>
      <c r="M133" s="219"/>
      <c r="N133" s="220"/>
      <c r="O133" s="220"/>
      <c r="P133" s="221">
        <f>P134+P143+P148+P155+P166+P174</f>
        <v>0</v>
      </c>
      <c r="Q133" s="220"/>
      <c r="R133" s="221">
        <f>R134+R143+R148+R155+R166+R174</f>
        <v>222.4661185</v>
      </c>
      <c r="S133" s="220"/>
      <c r="T133" s="222">
        <f>T134+T143+T148+T155+T166+T174</f>
        <v>293.97325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3" t="s">
        <v>83</v>
      </c>
      <c r="AT133" s="224" t="s">
        <v>75</v>
      </c>
      <c r="AU133" s="224" t="s">
        <v>76</v>
      </c>
      <c r="AY133" s="223" t="s">
        <v>134</v>
      </c>
      <c r="BK133" s="225">
        <f>BK134+BK143+BK148+BK155+BK166+BK174</f>
        <v>0</v>
      </c>
    </row>
    <row r="134" spans="1:63" s="12" customFormat="1" ht="22.8" customHeight="1">
      <c r="A134" s="12"/>
      <c r="B134" s="212"/>
      <c r="C134" s="213"/>
      <c r="D134" s="214" t="s">
        <v>75</v>
      </c>
      <c r="E134" s="226" t="s">
        <v>83</v>
      </c>
      <c r="F134" s="226" t="s">
        <v>135</v>
      </c>
      <c r="G134" s="213"/>
      <c r="H134" s="213"/>
      <c r="I134" s="216"/>
      <c r="J134" s="227">
        <f>BK134</f>
        <v>0</v>
      </c>
      <c r="K134" s="213"/>
      <c r="L134" s="218"/>
      <c r="M134" s="219"/>
      <c r="N134" s="220"/>
      <c r="O134" s="220"/>
      <c r="P134" s="221">
        <f>SUM(P135:P142)</f>
        <v>0</v>
      </c>
      <c r="Q134" s="220"/>
      <c r="R134" s="221">
        <f>SUM(R135:R142)</f>
        <v>0.1801845</v>
      </c>
      <c r="S134" s="220"/>
      <c r="T134" s="222">
        <f>SUM(T135:T142)</f>
        <v>292.76725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3" t="s">
        <v>83</v>
      </c>
      <c r="AT134" s="224" t="s">
        <v>75</v>
      </c>
      <c r="AU134" s="224" t="s">
        <v>83</v>
      </c>
      <c r="AY134" s="223" t="s">
        <v>134</v>
      </c>
      <c r="BK134" s="225">
        <f>SUM(BK135:BK142)</f>
        <v>0</v>
      </c>
    </row>
    <row r="135" spans="1:65" s="2" customFormat="1" ht="16.5" customHeight="1">
      <c r="A135" s="39"/>
      <c r="B135" s="40"/>
      <c r="C135" s="228" t="s">
        <v>83</v>
      </c>
      <c r="D135" s="228" t="s">
        <v>136</v>
      </c>
      <c r="E135" s="229" t="s">
        <v>137</v>
      </c>
      <c r="F135" s="230" t="s">
        <v>138</v>
      </c>
      <c r="G135" s="231" t="s">
        <v>139</v>
      </c>
      <c r="H135" s="232">
        <v>24</v>
      </c>
      <c r="I135" s="233"/>
      <c r="J135" s="234">
        <f>ROUND(I135*H135,2)</f>
        <v>0</v>
      </c>
      <c r="K135" s="235"/>
      <c r="L135" s="45"/>
      <c r="M135" s="236" t="s">
        <v>1</v>
      </c>
      <c r="N135" s="237" t="s">
        <v>41</v>
      </c>
      <c r="O135" s="92"/>
      <c r="P135" s="238">
        <f>O135*H135</f>
        <v>0</v>
      </c>
      <c r="Q135" s="238">
        <v>0</v>
      </c>
      <c r="R135" s="238">
        <f>Q135*H135</f>
        <v>0</v>
      </c>
      <c r="S135" s="238">
        <v>0.098</v>
      </c>
      <c r="T135" s="239">
        <f>S135*H135</f>
        <v>2.3520000000000003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0" t="s">
        <v>140</v>
      </c>
      <c r="AT135" s="240" t="s">
        <v>136</v>
      </c>
      <c r="AU135" s="240" t="s">
        <v>85</v>
      </c>
      <c r="AY135" s="18" t="s">
        <v>134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8" t="s">
        <v>83</v>
      </c>
      <c r="BK135" s="241">
        <f>ROUND(I135*H135,2)</f>
        <v>0</v>
      </c>
      <c r="BL135" s="18" t="s">
        <v>140</v>
      </c>
      <c r="BM135" s="240" t="s">
        <v>141</v>
      </c>
    </row>
    <row r="136" spans="1:51" s="13" customFormat="1" ht="12">
      <c r="A136" s="13"/>
      <c r="B136" s="242"/>
      <c r="C136" s="243"/>
      <c r="D136" s="244" t="s">
        <v>142</v>
      </c>
      <c r="E136" s="245" t="s">
        <v>1</v>
      </c>
      <c r="F136" s="246" t="s">
        <v>143</v>
      </c>
      <c r="G136" s="243"/>
      <c r="H136" s="247">
        <v>24</v>
      </c>
      <c r="I136" s="248"/>
      <c r="J136" s="243"/>
      <c r="K136" s="243"/>
      <c r="L136" s="249"/>
      <c r="M136" s="250"/>
      <c r="N136" s="251"/>
      <c r="O136" s="251"/>
      <c r="P136" s="251"/>
      <c r="Q136" s="251"/>
      <c r="R136" s="251"/>
      <c r="S136" s="251"/>
      <c r="T136" s="25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3" t="s">
        <v>142</v>
      </c>
      <c r="AU136" s="253" t="s">
        <v>85</v>
      </c>
      <c r="AV136" s="13" t="s">
        <v>85</v>
      </c>
      <c r="AW136" s="13" t="s">
        <v>32</v>
      </c>
      <c r="AX136" s="13" t="s">
        <v>83</v>
      </c>
      <c r="AY136" s="253" t="s">
        <v>134</v>
      </c>
    </row>
    <row r="137" spans="1:65" s="2" customFormat="1" ht="33" customHeight="1">
      <c r="A137" s="39"/>
      <c r="B137" s="40"/>
      <c r="C137" s="228" t="s">
        <v>85</v>
      </c>
      <c r="D137" s="228" t="s">
        <v>136</v>
      </c>
      <c r="E137" s="229" t="s">
        <v>144</v>
      </c>
      <c r="F137" s="230" t="s">
        <v>145</v>
      </c>
      <c r="G137" s="231" t="s">
        <v>139</v>
      </c>
      <c r="H137" s="232">
        <v>2002.05</v>
      </c>
      <c r="I137" s="233"/>
      <c r="J137" s="234">
        <f>ROUND(I137*H137,2)</f>
        <v>0</v>
      </c>
      <c r="K137" s="235"/>
      <c r="L137" s="45"/>
      <c r="M137" s="236" t="s">
        <v>1</v>
      </c>
      <c r="N137" s="237" t="s">
        <v>41</v>
      </c>
      <c r="O137" s="92"/>
      <c r="P137" s="238">
        <f>O137*H137</f>
        <v>0</v>
      </c>
      <c r="Q137" s="238">
        <v>9E-05</v>
      </c>
      <c r="R137" s="238">
        <f>Q137*H137</f>
        <v>0.1801845</v>
      </c>
      <c r="S137" s="238">
        <v>0.115</v>
      </c>
      <c r="T137" s="239">
        <f>S137*H137</f>
        <v>230.23575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0" t="s">
        <v>140</v>
      </c>
      <c r="AT137" s="240" t="s">
        <v>136</v>
      </c>
      <c r="AU137" s="240" t="s">
        <v>85</v>
      </c>
      <c r="AY137" s="18" t="s">
        <v>134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8" t="s">
        <v>83</v>
      </c>
      <c r="BK137" s="241">
        <f>ROUND(I137*H137,2)</f>
        <v>0</v>
      </c>
      <c r="BL137" s="18" t="s">
        <v>140</v>
      </c>
      <c r="BM137" s="240" t="s">
        <v>146</v>
      </c>
    </row>
    <row r="138" spans="1:51" s="13" customFormat="1" ht="12">
      <c r="A138" s="13"/>
      <c r="B138" s="242"/>
      <c r="C138" s="243"/>
      <c r="D138" s="244" t="s">
        <v>142</v>
      </c>
      <c r="E138" s="245" t="s">
        <v>1</v>
      </c>
      <c r="F138" s="246" t="s">
        <v>147</v>
      </c>
      <c r="G138" s="243"/>
      <c r="H138" s="247">
        <v>1590</v>
      </c>
      <c r="I138" s="248"/>
      <c r="J138" s="243"/>
      <c r="K138" s="243"/>
      <c r="L138" s="249"/>
      <c r="M138" s="250"/>
      <c r="N138" s="251"/>
      <c r="O138" s="251"/>
      <c r="P138" s="251"/>
      <c r="Q138" s="251"/>
      <c r="R138" s="251"/>
      <c r="S138" s="251"/>
      <c r="T138" s="25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3" t="s">
        <v>142</v>
      </c>
      <c r="AU138" s="253" t="s">
        <v>85</v>
      </c>
      <c r="AV138" s="13" t="s">
        <v>85</v>
      </c>
      <c r="AW138" s="13" t="s">
        <v>32</v>
      </c>
      <c r="AX138" s="13" t="s">
        <v>76</v>
      </c>
      <c r="AY138" s="253" t="s">
        <v>134</v>
      </c>
    </row>
    <row r="139" spans="1:51" s="13" customFormat="1" ht="12">
      <c r="A139" s="13"/>
      <c r="B139" s="242"/>
      <c r="C139" s="243"/>
      <c r="D139" s="244" t="s">
        <v>142</v>
      </c>
      <c r="E139" s="245" t="s">
        <v>1</v>
      </c>
      <c r="F139" s="246" t="s">
        <v>148</v>
      </c>
      <c r="G139" s="243"/>
      <c r="H139" s="247">
        <v>412.05</v>
      </c>
      <c r="I139" s="248"/>
      <c r="J139" s="243"/>
      <c r="K139" s="243"/>
      <c r="L139" s="249"/>
      <c r="M139" s="250"/>
      <c r="N139" s="251"/>
      <c r="O139" s="251"/>
      <c r="P139" s="251"/>
      <c r="Q139" s="251"/>
      <c r="R139" s="251"/>
      <c r="S139" s="251"/>
      <c r="T139" s="25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3" t="s">
        <v>142</v>
      </c>
      <c r="AU139" s="253" t="s">
        <v>85</v>
      </c>
      <c r="AV139" s="13" t="s">
        <v>85</v>
      </c>
      <c r="AW139" s="13" t="s">
        <v>32</v>
      </c>
      <c r="AX139" s="13" t="s">
        <v>76</v>
      </c>
      <c r="AY139" s="253" t="s">
        <v>134</v>
      </c>
    </row>
    <row r="140" spans="1:51" s="14" customFormat="1" ht="12">
      <c r="A140" s="14"/>
      <c r="B140" s="254"/>
      <c r="C140" s="255"/>
      <c r="D140" s="244" t="s">
        <v>142</v>
      </c>
      <c r="E140" s="256" t="s">
        <v>1</v>
      </c>
      <c r="F140" s="257" t="s">
        <v>149</v>
      </c>
      <c r="G140" s="255"/>
      <c r="H140" s="258">
        <v>2002.05</v>
      </c>
      <c r="I140" s="259"/>
      <c r="J140" s="255"/>
      <c r="K140" s="255"/>
      <c r="L140" s="260"/>
      <c r="M140" s="261"/>
      <c r="N140" s="262"/>
      <c r="O140" s="262"/>
      <c r="P140" s="262"/>
      <c r="Q140" s="262"/>
      <c r="R140" s="262"/>
      <c r="S140" s="262"/>
      <c r="T140" s="263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4" t="s">
        <v>142</v>
      </c>
      <c r="AU140" s="264" t="s">
        <v>85</v>
      </c>
      <c r="AV140" s="14" t="s">
        <v>140</v>
      </c>
      <c r="AW140" s="14" t="s">
        <v>32</v>
      </c>
      <c r="AX140" s="14" t="s">
        <v>83</v>
      </c>
      <c r="AY140" s="264" t="s">
        <v>134</v>
      </c>
    </row>
    <row r="141" spans="1:65" s="2" customFormat="1" ht="16.5" customHeight="1">
      <c r="A141" s="39"/>
      <c r="B141" s="40"/>
      <c r="C141" s="228" t="s">
        <v>150</v>
      </c>
      <c r="D141" s="228" t="s">
        <v>136</v>
      </c>
      <c r="E141" s="229" t="s">
        <v>151</v>
      </c>
      <c r="F141" s="230" t="s">
        <v>152</v>
      </c>
      <c r="G141" s="231" t="s">
        <v>153</v>
      </c>
      <c r="H141" s="232">
        <v>523.3</v>
      </c>
      <c r="I141" s="233"/>
      <c r="J141" s="234">
        <f>ROUND(I141*H141,2)</f>
        <v>0</v>
      </c>
      <c r="K141" s="235"/>
      <c r="L141" s="45"/>
      <c r="M141" s="236" t="s">
        <v>1</v>
      </c>
      <c r="N141" s="237" t="s">
        <v>41</v>
      </c>
      <c r="O141" s="92"/>
      <c r="P141" s="238">
        <f>O141*H141</f>
        <v>0</v>
      </c>
      <c r="Q141" s="238">
        <v>0</v>
      </c>
      <c r="R141" s="238">
        <f>Q141*H141</f>
        <v>0</v>
      </c>
      <c r="S141" s="238">
        <v>0.115</v>
      </c>
      <c r="T141" s="239">
        <f>S141*H141</f>
        <v>60.1795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0" t="s">
        <v>140</v>
      </c>
      <c r="AT141" s="240" t="s">
        <v>136</v>
      </c>
      <c r="AU141" s="240" t="s">
        <v>85</v>
      </c>
      <c r="AY141" s="18" t="s">
        <v>134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8" t="s">
        <v>83</v>
      </c>
      <c r="BK141" s="241">
        <f>ROUND(I141*H141,2)</f>
        <v>0</v>
      </c>
      <c r="BL141" s="18" t="s">
        <v>140</v>
      </c>
      <c r="BM141" s="240" t="s">
        <v>154</v>
      </c>
    </row>
    <row r="142" spans="1:51" s="13" customFormat="1" ht="12">
      <c r="A142" s="13"/>
      <c r="B142" s="242"/>
      <c r="C142" s="243"/>
      <c r="D142" s="244" t="s">
        <v>142</v>
      </c>
      <c r="E142" s="245" t="s">
        <v>1</v>
      </c>
      <c r="F142" s="246" t="s">
        <v>155</v>
      </c>
      <c r="G142" s="243"/>
      <c r="H142" s="247">
        <v>523.3</v>
      </c>
      <c r="I142" s="248"/>
      <c r="J142" s="243"/>
      <c r="K142" s="243"/>
      <c r="L142" s="249"/>
      <c r="M142" s="250"/>
      <c r="N142" s="251"/>
      <c r="O142" s="251"/>
      <c r="P142" s="251"/>
      <c r="Q142" s="251"/>
      <c r="R142" s="251"/>
      <c r="S142" s="251"/>
      <c r="T142" s="25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3" t="s">
        <v>142</v>
      </c>
      <c r="AU142" s="253" t="s">
        <v>85</v>
      </c>
      <c r="AV142" s="13" t="s">
        <v>85</v>
      </c>
      <c r="AW142" s="13" t="s">
        <v>32</v>
      </c>
      <c r="AX142" s="13" t="s">
        <v>83</v>
      </c>
      <c r="AY142" s="253" t="s">
        <v>134</v>
      </c>
    </row>
    <row r="143" spans="1:63" s="12" customFormat="1" ht="22.8" customHeight="1">
      <c r="A143" s="12"/>
      <c r="B143" s="212"/>
      <c r="C143" s="213"/>
      <c r="D143" s="214" t="s">
        <v>75</v>
      </c>
      <c r="E143" s="226" t="s">
        <v>156</v>
      </c>
      <c r="F143" s="226" t="s">
        <v>157</v>
      </c>
      <c r="G143" s="213"/>
      <c r="H143" s="213"/>
      <c r="I143" s="216"/>
      <c r="J143" s="227">
        <f>BK143</f>
        <v>0</v>
      </c>
      <c r="K143" s="213"/>
      <c r="L143" s="218"/>
      <c r="M143" s="219"/>
      <c r="N143" s="220"/>
      <c r="O143" s="220"/>
      <c r="P143" s="221">
        <f>SUM(P144:P147)</f>
        <v>0</v>
      </c>
      <c r="Q143" s="220"/>
      <c r="R143" s="221">
        <f>SUM(R144:R147)</f>
        <v>211.687974</v>
      </c>
      <c r="S143" s="220"/>
      <c r="T143" s="222">
        <f>SUM(T144:T147)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23" t="s">
        <v>83</v>
      </c>
      <c r="AT143" s="224" t="s">
        <v>75</v>
      </c>
      <c r="AU143" s="224" t="s">
        <v>83</v>
      </c>
      <c r="AY143" s="223" t="s">
        <v>134</v>
      </c>
      <c r="BK143" s="225">
        <f>SUM(BK144:BK147)</f>
        <v>0</v>
      </c>
    </row>
    <row r="144" spans="1:65" s="2" customFormat="1" ht="33" customHeight="1">
      <c r="A144" s="39"/>
      <c r="B144" s="40"/>
      <c r="C144" s="228" t="s">
        <v>140</v>
      </c>
      <c r="D144" s="228" t="s">
        <v>136</v>
      </c>
      <c r="E144" s="229" t="s">
        <v>158</v>
      </c>
      <c r="F144" s="230" t="s">
        <v>159</v>
      </c>
      <c r="G144" s="231" t="s">
        <v>139</v>
      </c>
      <c r="H144" s="232">
        <v>412.05</v>
      </c>
      <c r="I144" s="233"/>
      <c r="J144" s="234">
        <f>ROUND(I144*H144,2)</f>
        <v>0</v>
      </c>
      <c r="K144" s="235"/>
      <c r="L144" s="45"/>
      <c r="M144" s="236" t="s">
        <v>1</v>
      </c>
      <c r="N144" s="237" t="s">
        <v>41</v>
      </c>
      <c r="O144" s="92"/>
      <c r="P144" s="238">
        <f>O144*H144</f>
        <v>0</v>
      </c>
      <c r="Q144" s="238">
        <v>0.13188</v>
      </c>
      <c r="R144" s="238">
        <f>Q144*H144</f>
        <v>54.341154</v>
      </c>
      <c r="S144" s="238">
        <v>0</v>
      </c>
      <c r="T144" s="23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0" t="s">
        <v>140</v>
      </c>
      <c r="AT144" s="240" t="s">
        <v>136</v>
      </c>
      <c r="AU144" s="240" t="s">
        <v>85</v>
      </c>
      <c r="AY144" s="18" t="s">
        <v>134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8" t="s">
        <v>83</v>
      </c>
      <c r="BK144" s="241">
        <f>ROUND(I144*H144,2)</f>
        <v>0</v>
      </c>
      <c r="BL144" s="18" t="s">
        <v>140</v>
      </c>
      <c r="BM144" s="240" t="s">
        <v>160</v>
      </c>
    </row>
    <row r="145" spans="1:51" s="13" customFormat="1" ht="12">
      <c r="A145" s="13"/>
      <c r="B145" s="242"/>
      <c r="C145" s="243"/>
      <c r="D145" s="244" t="s">
        <v>142</v>
      </c>
      <c r="E145" s="245" t="s">
        <v>1</v>
      </c>
      <c r="F145" s="246" t="s">
        <v>148</v>
      </c>
      <c r="G145" s="243"/>
      <c r="H145" s="247">
        <v>412.05</v>
      </c>
      <c r="I145" s="248"/>
      <c r="J145" s="243"/>
      <c r="K145" s="243"/>
      <c r="L145" s="249"/>
      <c r="M145" s="250"/>
      <c r="N145" s="251"/>
      <c r="O145" s="251"/>
      <c r="P145" s="251"/>
      <c r="Q145" s="251"/>
      <c r="R145" s="251"/>
      <c r="S145" s="251"/>
      <c r="T145" s="25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3" t="s">
        <v>142</v>
      </c>
      <c r="AU145" s="253" t="s">
        <v>85</v>
      </c>
      <c r="AV145" s="13" t="s">
        <v>85</v>
      </c>
      <c r="AW145" s="13" t="s">
        <v>32</v>
      </c>
      <c r="AX145" s="13" t="s">
        <v>83</v>
      </c>
      <c r="AY145" s="253" t="s">
        <v>134</v>
      </c>
    </row>
    <row r="146" spans="1:65" s="2" customFormat="1" ht="24.15" customHeight="1">
      <c r="A146" s="39"/>
      <c r="B146" s="40"/>
      <c r="C146" s="228" t="s">
        <v>156</v>
      </c>
      <c r="D146" s="228" t="s">
        <v>136</v>
      </c>
      <c r="E146" s="229" t="s">
        <v>161</v>
      </c>
      <c r="F146" s="230" t="s">
        <v>162</v>
      </c>
      <c r="G146" s="231" t="s">
        <v>139</v>
      </c>
      <c r="H146" s="232">
        <v>1206</v>
      </c>
      <c r="I146" s="233"/>
      <c r="J146" s="234">
        <f>ROUND(I146*H146,2)</f>
        <v>0</v>
      </c>
      <c r="K146" s="235"/>
      <c r="L146" s="45"/>
      <c r="M146" s="236" t="s">
        <v>1</v>
      </c>
      <c r="N146" s="237" t="s">
        <v>41</v>
      </c>
      <c r="O146" s="92"/>
      <c r="P146" s="238">
        <f>O146*H146</f>
        <v>0</v>
      </c>
      <c r="Q146" s="238">
        <v>0.00081</v>
      </c>
      <c r="R146" s="238">
        <f>Q146*H146</f>
        <v>0.97686</v>
      </c>
      <c r="S146" s="238">
        <v>0</v>
      </c>
      <c r="T146" s="23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0" t="s">
        <v>140</v>
      </c>
      <c r="AT146" s="240" t="s">
        <v>136</v>
      </c>
      <c r="AU146" s="240" t="s">
        <v>85</v>
      </c>
      <c r="AY146" s="18" t="s">
        <v>134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8" t="s">
        <v>83</v>
      </c>
      <c r="BK146" s="241">
        <f>ROUND(I146*H146,2)</f>
        <v>0</v>
      </c>
      <c r="BL146" s="18" t="s">
        <v>140</v>
      </c>
      <c r="BM146" s="240" t="s">
        <v>163</v>
      </c>
    </row>
    <row r="147" spans="1:65" s="2" customFormat="1" ht="33" customHeight="1">
      <c r="A147" s="39"/>
      <c r="B147" s="40"/>
      <c r="C147" s="228" t="s">
        <v>164</v>
      </c>
      <c r="D147" s="228" t="s">
        <v>136</v>
      </c>
      <c r="E147" s="229" t="s">
        <v>165</v>
      </c>
      <c r="F147" s="230" t="s">
        <v>166</v>
      </c>
      <c r="G147" s="231" t="s">
        <v>139</v>
      </c>
      <c r="H147" s="232">
        <v>1206</v>
      </c>
      <c r="I147" s="233"/>
      <c r="J147" s="234">
        <f>ROUND(I147*H147,2)</f>
        <v>0</v>
      </c>
      <c r="K147" s="235"/>
      <c r="L147" s="45"/>
      <c r="M147" s="236" t="s">
        <v>1</v>
      </c>
      <c r="N147" s="237" t="s">
        <v>41</v>
      </c>
      <c r="O147" s="92"/>
      <c r="P147" s="238">
        <f>O147*H147</f>
        <v>0</v>
      </c>
      <c r="Q147" s="238">
        <v>0.12966</v>
      </c>
      <c r="R147" s="238">
        <f>Q147*H147</f>
        <v>156.36996</v>
      </c>
      <c r="S147" s="238">
        <v>0</v>
      </c>
      <c r="T147" s="23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0" t="s">
        <v>140</v>
      </c>
      <c r="AT147" s="240" t="s">
        <v>136</v>
      </c>
      <c r="AU147" s="240" t="s">
        <v>85</v>
      </c>
      <c r="AY147" s="18" t="s">
        <v>134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8" t="s">
        <v>83</v>
      </c>
      <c r="BK147" s="241">
        <f>ROUND(I147*H147,2)</f>
        <v>0</v>
      </c>
      <c r="BL147" s="18" t="s">
        <v>140</v>
      </c>
      <c r="BM147" s="240" t="s">
        <v>167</v>
      </c>
    </row>
    <row r="148" spans="1:63" s="12" customFormat="1" ht="22.8" customHeight="1">
      <c r="A148" s="12"/>
      <c r="B148" s="212"/>
      <c r="C148" s="213"/>
      <c r="D148" s="214" t="s">
        <v>75</v>
      </c>
      <c r="E148" s="226" t="s">
        <v>168</v>
      </c>
      <c r="F148" s="226" t="s">
        <v>169</v>
      </c>
      <c r="G148" s="213"/>
      <c r="H148" s="213"/>
      <c r="I148" s="216"/>
      <c r="J148" s="227">
        <f>BK148</f>
        <v>0</v>
      </c>
      <c r="K148" s="213"/>
      <c r="L148" s="218"/>
      <c r="M148" s="219"/>
      <c r="N148" s="220"/>
      <c r="O148" s="220"/>
      <c r="P148" s="221">
        <f>SUM(P149:P154)</f>
        <v>0</v>
      </c>
      <c r="Q148" s="220"/>
      <c r="R148" s="221">
        <f>SUM(R149:R154)</f>
        <v>10.59516</v>
      </c>
      <c r="S148" s="220"/>
      <c r="T148" s="222">
        <f>SUM(T149:T154)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23" t="s">
        <v>83</v>
      </c>
      <c r="AT148" s="224" t="s">
        <v>75</v>
      </c>
      <c r="AU148" s="224" t="s">
        <v>83</v>
      </c>
      <c r="AY148" s="223" t="s">
        <v>134</v>
      </c>
      <c r="BK148" s="225">
        <f>SUM(BK149:BK154)</f>
        <v>0</v>
      </c>
    </row>
    <row r="149" spans="1:65" s="2" customFormat="1" ht="21.75" customHeight="1">
      <c r="A149" s="39"/>
      <c r="B149" s="40"/>
      <c r="C149" s="228" t="s">
        <v>170</v>
      </c>
      <c r="D149" s="228" t="s">
        <v>136</v>
      </c>
      <c r="E149" s="229" t="s">
        <v>171</v>
      </c>
      <c r="F149" s="230" t="s">
        <v>172</v>
      </c>
      <c r="G149" s="231" t="s">
        <v>173</v>
      </c>
      <c r="H149" s="232">
        <v>8</v>
      </c>
      <c r="I149" s="233"/>
      <c r="J149" s="234">
        <f>ROUND(I149*H149,2)</f>
        <v>0</v>
      </c>
      <c r="K149" s="235"/>
      <c r="L149" s="45"/>
      <c r="M149" s="236" t="s">
        <v>1</v>
      </c>
      <c r="N149" s="237" t="s">
        <v>41</v>
      </c>
      <c r="O149" s="92"/>
      <c r="P149" s="238">
        <f>O149*H149</f>
        <v>0</v>
      </c>
      <c r="Q149" s="238">
        <v>0.14494</v>
      </c>
      <c r="R149" s="238">
        <f>Q149*H149</f>
        <v>1.15952</v>
      </c>
      <c r="S149" s="238">
        <v>0</v>
      </c>
      <c r="T149" s="23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0" t="s">
        <v>140</v>
      </c>
      <c r="AT149" s="240" t="s">
        <v>136</v>
      </c>
      <c r="AU149" s="240" t="s">
        <v>85</v>
      </c>
      <c r="AY149" s="18" t="s">
        <v>134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8" t="s">
        <v>83</v>
      </c>
      <c r="BK149" s="241">
        <f>ROUND(I149*H149,2)</f>
        <v>0</v>
      </c>
      <c r="BL149" s="18" t="s">
        <v>140</v>
      </c>
      <c r="BM149" s="240" t="s">
        <v>174</v>
      </c>
    </row>
    <row r="150" spans="1:65" s="2" customFormat="1" ht="16.5" customHeight="1">
      <c r="A150" s="39"/>
      <c r="B150" s="40"/>
      <c r="C150" s="228" t="s">
        <v>168</v>
      </c>
      <c r="D150" s="228" t="s">
        <v>136</v>
      </c>
      <c r="E150" s="229" t="s">
        <v>175</v>
      </c>
      <c r="F150" s="230" t="s">
        <v>176</v>
      </c>
      <c r="G150" s="231" t="s">
        <v>173</v>
      </c>
      <c r="H150" s="232">
        <v>1</v>
      </c>
      <c r="I150" s="233"/>
      <c r="J150" s="234">
        <f>ROUND(I150*H150,2)</f>
        <v>0</v>
      </c>
      <c r="K150" s="235"/>
      <c r="L150" s="45"/>
      <c r="M150" s="236" t="s">
        <v>1</v>
      </c>
      <c r="N150" s="237" t="s">
        <v>41</v>
      </c>
      <c r="O150" s="92"/>
      <c r="P150" s="238">
        <f>O150*H150</f>
        <v>0</v>
      </c>
      <c r="Q150" s="238">
        <v>0.42368</v>
      </c>
      <c r="R150" s="238">
        <f>Q150*H150</f>
        <v>0.42368</v>
      </c>
      <c r="S150" s="238">
        <v>0</v>
      </c>
      <c r="T150" s="23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0" t="s">
        <v>140</v>
      </c>
      <c r="AT150" s="240" t="s">
        <v>136</v>
      </c>
      <c r="AU150" s="240" t="s">
        <v>85</v>
      </c>
      <c r="AY150" s="18" t="s">
        <v>134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8" t="s">
        <v>83</v>
      </c>
      <c r="BK150" s="241">
        <f>ROUND(I150*H150,2)</f>
        <v>0</v>
      </c>
      <c r="BL150" s="18" t="s">
        <v>140</v>
      </c>
      <c r="BM150" s="240" t="s">
        <v>177</v>
      </c>
    </row>
    <row r="151" spans="1:65" s="2" customFormat="1" ht="16.5" customHeight="1">
      <c r="A151" s="39"/>
      <c r="B151" s="40"/>
      <c r="C151" s="228" t="s">
        <v>178</v>
      </c>
      <c r="D151" s="228" t="s">
        <v>136</v>
      </c>
      <c r="E151" s="229" t="s">
        <v>179</v>
      </c>
      <c r="F151" s="230" t="s">
        <v>180</v>
      </c>
      <c r="G151" s="231" t="s">
        <v>173</v>
      </c>
      <c r="H151" s="232">
        <v>9</v>
      </c>
      <c r="I151" s="233"/>
      <c r="J151" s="234">
        <f>ROUND(I151*H151,2)</f>
        <v>0</v>
      </c>
      <c r="K151" s="235"/>
      <c r="L151" s="45"/>
      <c r="M151" s="236" t="s">
        <v>1</v>
      </c>
      <c r="N151" s="237" t="s">
        <v>41</v>
      </c>
      <c r="O151" s="92"/>
      <c r="P151" s="238">
        <f>O151*H151</f>
        <v>0</v>
      </c>
      <c r="Q151" s="238">
        <v>0.4208</v>
      </c>
      <c r="R151" s="238">
        <f>Q151*H151</f>
        <v>3.7872</v>
      </c>
      <c r="S151" s="238">
        <v>0</v>
      </c>
      <c r="T151" s="23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0" t="s">
        <v>140</v>
      </c>
      <c r="AT151" s="240" t="s">
        <v>136</v>
      </c>
      <c r="AU151" s="240" t="s">
        <v>85</v>
      </c>
      <c r="AY151" s="18" t="s">
        <v>134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8" t="s">
        <v>83</v>
      </c>
      <c r="BK151" s="241">
        <f>ROUND(I151*H151,2)</f>
        <v>0</v>
      </c>
      <c r="BL151" s="18" t="s">
        <v>140</v>
      </c>
      <c r="BM151" s="240" t="s">
        <v>181</v>
      </c>
    </row>
    <row r="152" spans="1:65" s="2" customFormat="1" ht="24.15" customHeight="1">
      <c r="A152" s="39"/>
      <c r="B152" s="40"/>
      <c r="C152" s="228" t="s">
        <v>182</v>
      </c>
      <c r="D152" s="228" t="s">
        <v>136</v>
      </c>
      <c r="E152" s="229" t="s">
        <v>183</v>
      </c>
      <c r="F152" s="230" t="s">
        <v>184</v>
      </c>
      <c r="G152" s="231" t="s">
        <v>173</v>
      </c>
      <c r="H152" s="232">
        <v>14</v>
      </c>
      <c r="I152" s="233"/>
      <c r="J152" s="234">
        <f>ROUND(I152*H152,2)</f>
        <v>0</v>
      </c>
      <c r="K152" s="235"/>
      <c r="L152" s="45"/>
      <c r="M152" s="236" t="s">
        <v>1</v>
      </c>
      <c r="N152" s="237" t="s">
        <v>41</v>
      </c>
      <c r="O152" s="92"/>
      <c r="P152" s="238">
        <f>O152*H152</f>
        <v>0</v>
      </c>
      <c r="Q152" s="238">
        <v>0.31108</v>
      </c>
      <c r="R152" s="238">
        <f>Q152*H152</f>
        <v>4.35512</v>
      </c>
      <c r="S152" s="238">
        <v>0</v>
      </c>
      <c r="T152" s="23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0" t="s">
        <v>140</v>
      </c>
      <c r="AT152" s="240" t="s">
        <v>136</v>
      </c>
      <c r="AU152" s="240" t="s">
        <v>85</v>
      </c>
      <c r="AY152" s="18" t="s">
        <v>134</v>
      </c>
      <c r="BE152" s="241">
        <f>IF(N152="základní",J152,0)</f>
        <v>0</v>
      </c>
      <c r="BF152" s="241">
        <f>IF(N152="snížená",J152,0)</f>
        <v>0</v>
      </c>
      <c r="BG152" s="241">
        <f>IF(N152="zákl. přenesená",J152,0)</f>
        <v>0</v>
      </c>
      <c r="BH152" s="241">
        <f>IF(N152="sníž. přenesená",J152,0)</f>
        <v>0</v>
      </c>
      <c r="BI152" s="241">
        <f>IF(N152="nulová",J152,0)</f>
        <v>0</v>
      </c>
      <c r="BJ152" s="18" t="s">
        <v>83</v>
      </c>
      <c r="BK152" s="241">
        <f>ROUND(I152*H152,2)</f>
        <v>0</v>
      </c>
      <c r="BL152" s="18" t="s">
        <v>140</v>
      </c>
      <c r="BM152" s="240" t="s">
        <v>185</v>
      </c>
    </row>
    <row r="153" spans="1:51" s="13" customFormat="1" ht="12">
      <c r="A153" s="13"/>
      <c r="B153" s="242"/>
      <c r="C153" s="243"/>
      <c r="D153" s="244" t="s">
        <v>142</v>
      </c>
      <c r="E153" s="245" t="s">
        <v>1</v>
      </c>
      <c r="F153" s="246" t="s">
        <v>186</v>
      </c>
      <c r="G153" s="243"/>
      <c r="H153" s="247">
        <v>14</v>
      </c>
      <c r="I153" s="248"/>
      <c r="J153" s="243"/>
      <c r="K153" s="243"/>
      <c r="L153" s="249"/>
      <c r="M153" s="250"/>
      <c r="N153" s="251"/>
      <c r="O153" s="251"/>
      <c r="P153" s="251"/>
      <c r="Q153" s="251"/>
      <c r="R153" s="251"/>
      <c r="S153" s="251"/>
      <c r="T153" s="25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3" t="s">
        <v>142</v>
      </c>
      <c r="AU153" s="253" t="s">
        <v>85</v>
      </c>
      <c r="AV153" s="13" t="s">
        <v>85</v>
      </c>
      <c r="AW153" s="13" t="s">
        <v>32</v>
      </c>
      <c r="AX153" s="13" t="s">
        <v>83</v>
      </c>
      <c r="AY153" s="253" t="s">
        <v>134</v>
      </c>
    </row>
    <row r="154" spans="1:65" s="2" customFormat="1" ht="21.75" customHeight="1">
      <c r="A154" s="39"/>
      <c r="B154" s="40"/>
      <c r="C154" s="228" t="s">
        <v>187</v>
      </c>
      <c r="D154" s="228" t="s">
        <v>136</v>
      </c>
      <c r="E154" s="229" t="s">
        <v>188</v>
      </c>
      <c r="F154" s="230" t="s">
        <v>189</v>
      </c>
      <c r="G154" s="231" t="s">
        <v>173</v>
      </c>
      <c r="H154" s="232">
        <v>6</v>
      </c>
      <c r="I154" s="233"/>
      <c r="J154" s="234">
        <f>ROUND(I154*H154,2)</f>
        <v>0</v>
      </c>
      <c r="K154" s="235"/>
      <c r="L154" s="45"/>
      <c r="M154" s="236" t="s">
        <v>1</v>
      </c>
      <c r="N154" s="237" t="s">
        <v>41</v>
      </c>
      <c r="O154" s="92"/>
      <c r="P154" s="238">
        <f>O154*H154</f>
        <v>0</v>
      </c>
      <c r="Q154" s="238">
        <v>0.14494</v>
      </c>
      <c r="R154" s="238">
        <f>Q154*H154</f>
        <v>0.8696400000000001</v>
      </c>
      <c r="S154" s="238">
        <v>0</v>
      </c>
      <c r="T154" s="23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0" t="s">
        <v>140</v>
      </c>
      <c r="AT154" s="240" t="s">
        <v>136</v>
      </c>
      <c r="AU154" s="240" t="s">
        <v>85</v>
      </c>
      <c r="AY154" s="18" t="s">
        <v>134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8" t="s">
        <v>83</v>
      </c>
      <c r="BK154" s="241">
        <f>ROUND(I154*H154,2)</f>
        <v>0</v>
      </c>
      <c r="BL154" s="18" t="s">
        <v>140</v>
      </c>
      <c r="BM154" s="240" t="s">
        <v>190</v>
      </c>
    </row>
    <row r="155" spans="1:63" s="12" customFormat="1" ht="22.8" customHeight="1">
      <c r="A155" s="12"/>
      <c r="B155" s="212"/>
      <c r="C155" s="213"/>
      <c r="D155" s="214" t="s">
        <v>75</v>
      </c>
      <c r="E155" s="226" t="s">
        <v>178</v>
      </c>
      <c r="F155" s="226" t="s">
        <v>191</v>
      </c>
      <c r="G155" s="213"/>
      <c r="H155" s="213"/>
      <c r="I155" s="216"/>
      <c r="J155" s="227">
        <f>BK155</f>
        <v>0</v>
      </c>
      <c r="K155" s="213"/>
      <c r="L155" s="218"/>
      <c r="M155" s="219"/>
      <c r="N155" s="220"/>
      <c r="O155" s="220"/>
      <c r="P155" s="221">
        <f>SUM(P156:P165)</f>
        <v>0</v>
      </c>
      <c r="Q155" s="220"/>
      <c r="R155" s="221">
        <f>SUM(R156:R165)</f>
        <v>0.0028</v>
      </c>
      <c r="S155" s="220"/>
      <c r="T155" s="222">
        <f>SUM(T156:T165)</f>
        <v>1.206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23" t="s">
        <v>83</v>
      </c>
      <c r="AT155" s="224" t="s">
        <v>75</v>
      </c>
      <c r="AU155" s="224" t="s">
        <v>83</v>
      </c>
      <c r="AY155" s="223" t="s">
        <v>134</v>
      </c>
      <c r="BK155" s="225">
        <f>SUM(BK156:BK165)</f>
        <v>0</v>
      </c>
    </row>
    <row r="156" spans="1:65" s="2" customFormat="1" ht="24.15" customHeight="1">
      <c r="A156" s="39"/>
      <c r="B156" s="40"/>
      <c r="C156" s="228" t="s">
        <v>192</v>
      </c>
      <c r="D156" s="228" t="s">
        <v>136</v>
      </c>
      <c r="E156" s="229" t="s">
        <v>193</v>
      </c>
      <c r="F156" s="230" t="s">
        <v>194</v>
      </c>
      <c r="G156" s="231" t="s">
        <v>173</v>
      </c>
      <c r="H156" s="232">
        <v>4</v>
      </c>
      <c r="I156" s="233"/>
      <c r="J156" s="234">
        <f>ROUND(I156*H156,2)</f>
        <v>0</v>
      </c>
      <c r="K156" s="235"/>
      <c r="L156" s="45"/>
      <c r="M156" s="236" t="s">
        <v>1</v>
      </c>
      <c r="N156" s="237" t="s">
        <v>41</v>
      </c>
      <c r="O156" s="92"/>
      <c r="P156" s="238">
        <f>O156*H156</f>
        <v>0</v>
      </c>
      <c r="Q156" s="238">
        <v>0.0007</v>
      </c>
      <c r="R156" s="238">
        <f>Q156*H156</f>
        <v>0.0028</v>
      </c>
      <c r="S156" s="238">
        <v>0</v>
      </c>
      <c r="T156" s="23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0" t="s">
        <v>140</v>
      </c>
      <c r="AT156" s="240" t="s">
        <v>136</v>
      </c>
      <c r="AU156" s="240" t="s">
        <v>85</v>
      </c>
      <c r="AY156" s="18" t="s">
        <v>134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8" t="s">
        <v>83</v>
      </c>
      <c r="BK156" s="241">
        <f>ROUND(I156*H156,2)</f>
        <v>0</v>
      </c>
      <c r="BL156" s="18" t="s">
        <v>140</v>
      </c>
      <c r="BM156" s="240" t="s">
        <v>195</v>
      </c>
    </row>
    <row r="157" spans="1:51" s="13" customFormat="1" ht="12">
      <c r="A157" s="13"/>
      <c r="B157" s="242"/>
      <c r="C157" s="243"/>
      <c r="D157" s="244" t="s">
        <v>142</v>
      </c>
      <c r="E157" s="245" t="s">
        <v>1</v>
      </c>
      <c r="F157" s="246" t="s">
        <v>196</v>
      </c>
      <c r="G157" s="243"/>
      <c r="H157" s="247">
        <v>1</v>
      </c>
      <c r="I157" s="248"/>
      <c r="J157" s="243"/>
      <c r="K157" s="243"/>
      <c r="L157" s="249"/>
      <c r="M157" s="250"/>
      <c r="N157" s="251"/>
      <c r="O157" s="251"/>
      <c r="P157" s="251"/>
      <c r="Q157" s="251"/>
      <c r="R157" s="251"/>
      <c r="S157" s="251"/>
      <c r="T157" s="25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3" t="s">
        <v>142</v>
      </c>
      <c r="AU157" s="253" t="s">
        <v>85</v>
      </c>
      <c r="AV157" s="13" t="s">
        <v>85</v>
      </c>
      <c r="AW157" s="13" t="s">
        <v>32</v>
      </c>
      <c r="AX157" s="13" t="s">
        <v>76</v>
      </c>
      <c r="AY157" s="253" t="s">
        <v>134</v>
      </c>
    </row>
    <row r="158" spans="1:51" s="13" customFormat="1" ht="12">
      <c r="A158" s="13"/>
      <c r="B158" s="242"/>
      <c r="C158" s="243"/>
      <c r="D158" s="244" t="s">
        <v>142</v>
      </c>
      <c r="E158" s="245" t="s">
        <v>1</v>
      </c>
      <c r="F158" s="246" t="s">
        <v>197</v>
      </c>
      <c r="G158" s="243"/>
      <c r="H158" s="247">
        <v>1</v>
      </c>
      <c r="I158" s="248"/>
      <c r="J158" s="243"/>
      <c r="K158" s="243"/>
      <c r="L158" s="249"/>
      <c r="M158" s="250"/>
      <c r="N158" s="251"/>
      <c r="O158" s="251"/>
      <c r="P158" s="251"/>
      <c r="Q158" s="251"/>
      <c r="R158" s="251"/>
      <c r="S158" s="251"/>
      <c r="T158" s="25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3" t="s">
        <v>142</v>
      </c>
      <c r="AU158" s="253" t="s">
        <v>85</v>
      </c>
      <c r="AV158" s="13" t="s">
        <v>85</v>
      </c>
      <c r="AW158" s="13" t="s">
        <v>32</v>
      </c>
      <c r="AX158" s="13" t="s">
        <v>76</v>
      </c>
      <c r="AY158" s="253" t="s">
        <v>134</v>
      </c>
    </row>
    <row r="159" spans="1:51" s="13" customFormat="1" ht="12">
      <c r="A159" s="13"/>
      <c r="B159" s="242"/>
      <c r="C159" s="243"/>
      <c r="D159" s="244" t="s">
        <v>142</v>
      </c>
      <c r="E159" s="245" t="s">
        <v>1</v>
      </c>
      <c r="F159" s="246" t="s">
        <v>198</v>
      </c>
      <c r="G159" s="243"/>
      <c r="H159" s="247">
        <v>1</v>
      </c>
      <c r="I159" s="248"/>
      <c r="J159" s="243"/>
      <c r="K159" s="243"/>
      <c r="L159" s="249"/>
      <c r="M159" s="250"/>
      <c r="N159" s="251"/>
      <c r="O159" s="251"/>
      <c r="P159" s="251"/>
      <c r="Q159" s="251"/>
      <c r="R159" s="251"/>
      <c r="S159" s="251"/>
      <c r="T159" s="25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3" t="s">
        <v>142</v>
      </c>
      <c r="AU159" s="253" t="s">
        <v>85</v>
      </c>
      <c r="AV159" s="13" t="s">
        <v>85</v>
      </c>
      <c r="AW159" s="13" t="s">
        <v>32</v>
      </c>
      <c r="AX159" s="13" t="s">
        <v>76</v>
      </c>
      <c r="AY159" s="253" t="s">
        <v>134</v>
      </c>
    </row>
    <row r="160" spans="1:51" s="13" customFormat="1" ht="12">
      <c r="A160" s="13"/>
      <c r="B160" s="242"/>
      <c r="C160" s="243"/>
      <c r="D160" s="244" t="s">
        <v>142</v>
      </c>
      <c r="E160" s="245" t="s">
        <v>1</v>
      </c>
      <c r="F160" s="246" t="s">
        <v>199</v>
      </c>
      <c r="G160" s="243"/>
      <c r="H160" s="247">
        <v>1</v>
      </c>
      <c r="I160" s="248"/>
      <c r="J160" s="243"/>
      <c r="K160" s="243"/>
      <c r="L160" s="249"/>
      <c r="M160" s="250"/>
      <c r="N160" s="251"/>
      <c r="O160" s="251"/>
      <c r="P160" s="251"/>
      <c r="Q160" s="251"/>
      <c r="R160" s="251"/>
      <c r="S160" s="251"/>
      <c r="T160" s="25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3" t="s">
        <v>142</v>
      </c>
      <c r="AU160" s="253" t="s">
        <v>85</v>
      </c>
      <c r="AV160" s="13" t="s">
        <v>85</v>
      </c>
      <c r="AW160" s="13" t="s">
        <v>32</v>
      </c>
      <c r="AX160" s="13" t="s">
        <v>76</v>
      </c>
      <c r="AY160" s="253" t="s">
        <v>134</v>
      </c>
    </row>
    <row r="161" spans="1:51" s="14" customFormat="1" ht="12">
      <c r="A161" s="14"/>
      <c r="B161" s="254"/>
      <c r="C161" s="255"/>
      <c r="D161" s="244" t="s">
        <v>142</v>
      </c>
      <c r="E161" s="256" t="s">
        <v>1</v>
      </c>
      <c r="F161" s="257" t="s">
        <v>149</v>
      </c>
      <c r="G161" s="255"/>
      <c r="H161" s="258">
        <v>4</v>
      </c>
      <c r="I161" s="259"/>
      <c r="J161" s="255"/>
      <c r="K161" s="255"/>
      <c r="L161" s="260"/>
      <c r="M161" s="261"/>
      <c r="N161" s="262"/>
      <c r="O161" s="262"/>
      <c r="P161" s="262"/>
      <c r="Q161" s="262"/>
      <c r="R161" s="262"/>
      <c r="S161" s="262"/>
      <c r="T161" s="263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64" t="s">
        <v>142</v>
      </c>
      <c r="AU161" s="264" t="s">
        <v>85</v>
      </c>
      <c r="AV161" s="14" t="s">
        <v>140</v>
      </c>
      <c r="AW161" s="14" t="s">
        <v>32</v>
      </c>
      <c r="AX161" s="14" t="s">
        <v>83</v>
      </c>
      <c r="AY161" s="264" t="s">
        <v>134</v>
      </c>
    </row>
    <row r="162" spans="1:65" s="2" customFormat="1" ht="24.15" customHeight="1">
      <c r="A162" s="39"/>
      <c r="B162" s="40"/>
      <c r="C162" s="228" t="s">
        <v>200</v>
      </c>
      <c r="D162" s="228" t="s">
        <v>136</v>
      </c>
      <c r="E162" s="229" t="s">
        <v>201</v>
      </c>
      <c r="F162" s="230" t="s">
        <v>202</v>
      </c>
      <c r="G162" s="231" t="s">
        <v>153</v>
      </c>
      <c r="H162" s="232">
        <v>28.15</v>
      </c>
      <c r="I162" s="233"/>
      <c r="J162" s="234">
        <f>ROUND(I162*H162,2)</f>
        <v>0</v>
      </c>
      <c r="K162" s="235"/>
      <c r="L162" s="45"/>
      <c r="M162" s="236" t="s">
        <v>1</v>
      </c>
      <c r="N162" s="237" t="s">
        <v>41</v>
      </c>
      <c r="O162" s="92"/>
      <c r="P162" s="238">
        <f>O162*H162</f>
        <v>0</v>
      </c>
      <c r="Q162" s="238">
        <v>0</v>
      </c>
      <c r="R162" s="238">
        <f>Q162*H162</f>
        <v>0</v>
      </c>
      <c r="S162" s="238">
        <v>0</v>
      </c>
      <c r="T162" s="23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0" t="s">
        <v>140</v>
      </c>
      <c r="AT162" s="240" t="s">
        <v>136</v>
      </c>
      <c r="AU162" s="240" t="s">
        <v>85</v>
      </c>
      <c r="AY162" s="18" t="s">
        <v>134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8" t="s">
        <v>83</v>
      </c>
      <c r="BK162" s="241">
        <f>ROUND(I162*H162,2)</f>
        <v>0</v>
      </c>
      <c r="BL162" s="18" t="s">
        <v>140</v>
      </c>
      <c r="BM162" s="240" t="s">
        <v>203</v>
      </c>
    </row>
    <row r="163" spans="1:51" s="13" customFormat="1" ht="12">
      <c r="A163" s="13"/>
      <c r="B163" s="242"/>
      <c r="C163" s="243"/>
      <c r="D163" s="244" t="s">
        <v>142</v>
      </c>
      <c r="E163" s="245" t="s">
        <v>1</v>
      </c>
      <c r="F163" s="246" t="s">
        <v>204</v>
      </c>
      <c r="G163" s="243"/>
      <c r="H163" s="247">
        <v>28.15</v>
      </c>
      <c r="I163" s="248"/>
      <c r="J163" s="243"/>
      <c r="K163" s="243"/>
      <c r="L163" s="249"/>
      <c r="M163" s="250"/>
      <c r="N163" s="251"/>
      <c r="O163" s="251"/>
      <c r="P163" s="251"/>
      <c r="Q163" s="251"/>
      <c r="R163" s="251"/>
      <c r="S163" s="251"/>
      <c r="T163" s="25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3" t="s">
        <v>142</v>
      </c>
      <c r="AU163" s="253" t="s">
        <v>85</v>
      </c>
      <c r="AV163" s="13" t="s">
        <v>85</v>
      </c>
      <c r="AW163" s="13" t="s">
        <v>32</v>
      </c>
      <c r="AX163" s="13" t="s">
        <v>83</v>
      </c>
      <c r="AY163" s="253" t="s">
        <v>134</v>
      </c>
    </row>
    <row r="164" spans="1:65" s="2" customFormat="1" ht="24.15" customHeight="1">
      <c r="A164" s="39"/>
      <c r="B164" s="40"/>
      <c r="C164" s="228" t="s">
        <v>205</v>
      </c>
      <c r="D164" s="228" t="s">
        <v>136</v>
      </c>
      <c r="E164" s="229" t="s">
        <v>206</v>
      </c>
      <c r="F164" s="230" t="s">
        <v>207</v>
      </c>
      <c r="G164" s="231" t="s">
        <v>139</v>
      </c>
      <c r="H164" s="232">
        <v>1206</v>
      </c>
      <c r="I164" s="233"/>
      <c r="J164" s="234">
        <f>ROUND(I164*H164,2)</f>
        <v>0</v>
      </c>
      <c r="K164" s="235"/>
      <c r="L164" s="45"/>
      <c r="M164" s="236" t="s">
        <v>1</v>
      </c>
      <c r="N164" s="237" t="s">
        <v>41</v>
      </c>
      <c r="O164" s="92"/>
      <c r="P164" s="238">
        <f>O164*H164</f>
        <v>0</v>
      </c>
      <c r="Q164" s="238">
        <v>0</v>
      </c>
      <c r="R164" s="238">
        <f>Q164*H164</f>
        <v>0</v>
      </c>
      <c r="S164" s="238">
        <v>0.001</v>
      </c>
      <c r="T164" s="239">
        <f>S164*H164</f>
        <v>1.206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0" t="s">
        <v>140</v>
      </c>
      <c r="AT164" s="240" t="s">
        <v>136</v>
      </c>
      <c r="AU164" s="240" t="s">
        <v>85</v>
      </c>
      <c r="AY164" s="18" t="s">
        <v>134</v>
      </c>
      <c r="BE164" s="241">
        <f>IF(N164="základní",J164,0)</f>
        <v>0</v>
      </c>
      <c r="BF164" s="241">
        <f>IF(N164="snížená",J164,0)</f>
        <v>0</v>
      </c>
      <c r="BG164" s="241">
        <f>IF(N164="zákl. přenesená",J164,0)</f>
        <v>0</v>
      </c>
      <c r="BH164" s="241">
        <f>IF(N164="sníž. přenesená",J164,0)</f>
        <v>0</v>
      </c>
      <c r="BI164" s="241">
        <f>IF(N164="nulová",J164,0)</f>
        <v>0</v>
      </c>
      <c r="BJ164" s="18" t="s">
        <v>83</v>
      </c>
      <c r="BK164" s="241">
        <f>ROUND(I164*H164,2)</f>
        <v>0</v>
      </c>
      <c r="BL164" s="18" t="s">
        <v>140</v>
      </c>
      <c r="BM164" s="240" t="s">
        <v>208</v>
      </c>
    </row>
    <row r="165" spans="1:51" s="13" customFormat="1" ht="12">
      <c r="A165" s="13"/>
      <c r="B165" s="242"/>
      <c r="C165" s="243"/>
      <c r="D165" s="244" t="s">
        <v>142</v>
      </c>
      <c r="E165" s="245" t="s">
        <v>1</v>
      </c>
      <c r="F165" s="246" t="s">
        <v>209</v>
      </c>
      <c r="G165" s="243"/>
      <c r="H165" s="247">
        <v>1206</v>
      </c>
      <c r="I165" s="248"/>
      <c r="J165" s="243"/>
      <c r="K165" s="243"/>
      <c r="L165" s="249"/>
      <c r="M165" s="250"/>
      <c r="N165" s="251"/>
      <c r="O165" s="251"/>
      <c r="P165" s="251"/>
      <c r="Q165" s="251"/>
      <c r="R165" s="251"/>
      <c r="S165" s="251"/>
      <c r="T165" s="25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3" t="s">
        <v>142</v>
      </c>
      <c r="AU165" s="253" t="s">
        <v>85</v>
      </c>
      <c r="AV165" s="13" t="s">
        <v>85</v>
      </c>
      <c r="AW165" s="13" t="s">
        <v>32</v>
      </c>
      <c r="AX165" s="13" t="s">
        <v>83</v>
      </c>
      <c r="AY165" s="253" t="s">
        <v>134</v>
      </c>
    </row>
    <row r="166" spans="1:63" s="12" customFormat="1" ht="22.8" customHeight="1">
      <c r="A166" s="12"/>
      <c r="B166" s="212"/>
      <c r="C166" s="213"/>
      <c r="D166" s="214" t="s">
        <v>75</v>
      </c>
      <c r="E166" s="226" t="s">
        <v>210</v>
      </c>
      <c r="F166" s="226" t="s">
        <v>211</v>
      </c>
      <c r="G166" s="213"/>
      <c r="H166" s="213"/>
      <c r="I166" s="216"/>
      <c r="J166" s="227">
        <f>BK166</f>
        <v>0</v>
      </c>
      <c r="K166" s="213"/>
      <c r="L166" s="218"/>
      <c r="M166" s="219"/>
      <c r="N166" s="220"/>
      <c r="O166" s="220"/>
      <c r="P166" s="221">
        <f>SUM(P167:P173)</f>
        <v>0</v>
      </c>
      <c r="Q166" s="220"/>
      <c r="R166" s="221">
        <f>SUM(R167:R173)</f>
        <v>0</v>
      </c>
      <c r="S166" s="220"/>
      <c r="T166" s="222">
        <f>SUM(T167:T173)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23" t="s">
        <v>83</v>
      </c>
      <c r="AT166" s="224" t="s">
        <v>75</v>
      </c>
      <c r="AU166" s="224" t="s">
        <v>83</v>
      </c>
      <c r="AY166" s="223" t="s">
        <v>134</v>
      </c>
      <c r="BK166" s="225">
        <f>SUM(BK167:BK173)</f>
        <v>0</v>
      </c>
    </row>
    <row r="167" spans="1:65" s="2" customFormat="1" ht="21.75" customHeight="1">
      <c r="A167" s="39"/>
      <c r="B167" s="40"/>
      <c r="C167" s="228" t="s">
        <v>8</v>
      </c>
      <c r="D167" s="228" t="s">
        <v>136</v>
      </c>
      <c r="E167" s="229" t="s">
        <v>212</v>
      </c>
      <c r="F167" s="230" t="s">
        <v>213</v>
      </c>
      <c r="G167" s="231" t="s">
        <v>214</v>
      </c>
      <c r="H167" s="232">
        <v>293.973</v>
      </c>
      <c r="I167" s="233"/>
      <c r="J167" s="234">
        <f>ROUND(I167*H167,2)</f>
        <v>0</v>
      </c>
      <c r="K167" s="235"/>
      <c r="L167" s="45"/>
      <c r="M167" s="236" t="s">
        <v>1</v>
      </c>
      <c r="N167" s="237" t="s">
        <v>41</v>
      </c>
      <c r="O167" s="92"/>
      <c r="P167" s="238">
        <f>O167*H167</f>
        <v>0</v>
      </c>
      <c r="Q167" s="238">
        <v>0</v>
      </c>
      <c r="R167" s="238">
        <f>Q167*H167</f>
        <v>0</v>
      </c>
      <c r="S167" s="238">
        <v>0</v>
      </c>
      <c r="T167" s="23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0" t="s">
        <v>140</v>
      </c>
      <c r="AT167" s="240" t="s">
        <v>136</v>
      </c>
      <c r="AU167" s="240" t="s">
        <v>85</v>
      </c>
      <c r="AY167" s="18" t="s">
        <v>134</v>
      </c>
      <c r="BE167" s="241">
        <f>IF(N167="základní",J167,0)</f>
        <v>0</v>
      </c>
      <c r="BF167" s="241">
        <f>IF(N167="snížená",J167,0)</f>
        <v>0</v>
      </c>
      <c r="BG167" s="241">
        <f>IF(N167="zákl. přenesená",J167,0)</f>
        <v>0</v>
      </c>
      <c r="BH167" s="241">
        <f>IF(N167="sníž. přenesená",J167,0)</f>
        <v>0</v>
      </c>
      <c r="BI167" s="241">
        <f>IF(N167="nulová",J167,0)</f>
        <v>0</v>
      </c>
      <c r="BJ167" s="18" t="s">
        <v>83</v>
      </c>
      <c r="BK167" s="241">
        <f>ROUND(I167*H167,2)</f>
        <v>0</v>
      </c>
      <c r="BL167" s="18" t="s">
        <v>140</v>
      </c>
      <c r="BM167" s="240" t="s">
        <v>215</v>
      </c>
    </row>
    <row r="168" spans="1:65" s="2" customFormat="1" ht="24.15" customHeight="1">
      <c r="A168" s="39"/>
      <c r="B168" s="40"/>
      <c r="C168" s="228" t="s">
        <v>216</v>
      </c>
      <c r="D168" s="228" t="s">
        <v>136</v>
      </c>
      <c r="E168" s="229" t="s">
        <v>217</v>
      </c>
      <c r="F168" s="230" t="s">
        <v>218</v>
      </c>
      <c r="G168" s="231" t="s">
        <v>214</v>
      </c>
      <c r="H168" s="232">
        <v>7055.352</v>
      </c>
      <c r="I168" s="233"/>
      <c r="J168" s="234">
        <f>ROUND(I168*H168,2)</f>
        <v>0</v>
      </c>
      <c r="K168" s="235"/>
      <c r="L168" s="45"/>
      <c r="M168" s="236" t="s">
        <v>1</v>
      </c>
      <c r="N168" s="237" t="s">
        <v>41</v>
      </c>
      <c r="O168" s="92"/>
      <c r="P168" s="238">
        <f>O168*H168</f>
        <v>0</v>
      </c>
      <c r="Q168" s="238">
        <v>0</v>
      </c>
      <c r="R168" s="238">
        <f>Q168*H168</f>
        <v>0</v>
      </c>
      <c r="S168" s="238">
        <v>0</v>
      </c>
      <c r="T168" s="23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0" t="s">
        <v>140</v>
      </c>
      <c r="AT168" s="240" t="s">
        <v>136</v>
      </c>
      <c r="AU168" s="240" t="s">
        <v>85</v>
      </c>
      <c r="AY168" s="18" t="s">
        <v>134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18" t="s">
        <v>83</v>
      </c>
      <c r="BK168" s="241">
        <f>ROUND(I168*H168,2)</f>
        <v>0</v>
      </c>
      <c r="BL168" s="18" t="s">
        <v>140</v>
      </c>
      <c r="BM168" s="240" t="s">
        <v>219</v>
      </c>
    </row>
    <row r="169" spans="1:51" s="13" customFormat="1" ht="12">
      <c r="A169" s="13"/>
      <c r="B169" s="242"/>
      <c r="C169" s="243"/>
      <c r="D169" s="244" t="s">
        <v>142</v>
      </c>
      <c r="E169" s="243"/>
      <c r="F169" s="246" t="s">
        <v>220</v>
      </c>
      <c r="G169" s="243"/>
      <c r="H169" s="247">
        <v>7055.352</v>
      </c>
      <c r="I169" s="248"/>
      <c r="J169" s="243"/>
      <c r="K169" s="243"/>
      <c r="L169" s="249"/>
      <c r="M169" s="250"/>
      <c r="N169" s="251"/>
      <c r="O169" s="251"/>
      <c r="P169" s="251"/>
      <c r="Q169" s="251"/>
      <c r="R169" s="251"/>
      <c r="S169" s="251"/>
      <c r="T169" s="25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3" t="s">
        <v>142</v>
      </c>
      <c r="AU169" s="253" t="s">
        <v>85</v>
      </c>
      <c r="AV169" s="13" t="s">
        <v>85</v>
      </c>
      <c r="AW169" s="13" t="s">
        <v>4</v>
      </c>
      <c r="AX169" s="13" t="s">
        <v>83</v>
      </c>
      <c r="AY169" s="253" t="s">
        <v>134</v>
      </c>
    </row>
    <row r="170" spans="1:65" s="2" customFormat="1" ht="44.25" customHeight="1">
      <c r="A170" s="39"/>
      <c r="B170" s="40"/>
      <c r="C170" s="228" t="s">
        <v>221</v>
      </c>
      <c r="D170" s="228" t="s">
        <v>136</v>
      </c>
      <c r="E170" s="229" t="s">
        <v>222</v>
      </c>
      <c r="F170" s="230" t="s">
        <v>223</v>
      </c>
      <c r="G170" s="231" t="s">
        <v>214</v>
      </c>
      <c r="H170" s="232">
        <v>60.18</v>
      </c>
      <c r="I170" s="233"/>
      <c r="J170" s="234">
        <f>ROUND(I170*H170,2)</f>
        <v>0</v>
      </c>
      <c r="K170" s="235"/>
      <c r="L170" s="45"/>
      <c r="M170" s="236" t="s">
        <v>1</v>
      </c>
      <c r="N170" s="237" t="s">
        <v>41</v>
      </c>
      <c r="O170" s="92"/>
      <c r="P170" s="238">
        <f>O170*H170</f>
        <v>0</v>
      </c>
      <c r="Q170" s="238">
        <v>0</v>
      </c>
      <c r="R170" s="238">
        <f>Q170*H170</f>
        <v>0</v>
      </c>
      <c r="S170" s="238">
        <v>0</v>
      </c>
      <c r="T170" s="23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40" t="s">
        <v>140</v>
      </c>
      <c r="AT170" s="240" t="s">
        <v>136</v>
      </c>
      <c r="AU170" s="240" t="s">
        <v>85</v>
      </c>
      <c r="AY170" s="18" t="s">
        <v>134</v>
      </c>
      <c r="BE170" s="241">
        <f>IF(N170="základní",J170,0)</f>
        <v>0</v>
      </c>
      <c r="BF170" s="241">
        <f>IF(N170="snížená",J170,0)</f>
        <v>0</v>
      </c>
      <c r="BG170" s="241">
        <f>IF(N170="zákl. přenesená",J170,0)</f>
        <v>0</v>
      </c>
      <c r="BH170" s="241">
        <f>IF(N170="sníž. přenesená",J170,0)</f>
        <v>0</v>
      </c>
      <c r="BI170" s="241">
        <f>IF(N170="nulová",J170,0)</f>
        <v>0</v>
      </c>
      <c r="BJ170" s="18" t="s">
        <v>83</v>
      </c>
      <c r="BK170" s="241">
        <f>ROUND(I170*H170,2)</f>
        <v>0</v>
      </c>
      <c r="BL170" s="18" t="s">
        <v>140</v>
      </c>
      <c r="BM170" s="240" t="s">
        <v>224</v>
      </c>
    </row>
    <row r="171" spans="1:51" s="13" customFormat="1" ht="12">
      <c r="A171" s="13"/>
      <c r="B171" s="242"/>
      <c r="C171" s="243"/>
      <c r="D171" s="244" t="s">
        <v>142</v>
      </c>
      <c r="E171" s="245" t="s">
        <v>1</v>
      </c>
      <c r="F171" s="246" t="s">
        <v>225</v>
      </c>
      <c r="G171" s="243"/>
      <c r="H171" s="247">
        <v>60.18</v>
      </c>
      <c r="I171" s="248"/>
      <c r="J171" s="243"/>
      <c r="K171" s="243"/>
      <c r="L171" s="249"/>
      <c r="M171" s="250"/>
      <c r="N171" s="251"/>
      <c r="O171" s="251"/>
      <c r="P171" s="251"/>
      <c r="Q171" s="251"/>
      <c r="R171" s="251"/>
      <c r="S171" s="251"/>
      <c r="T171" s="25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3" t="s">
        <v>142</v>
      </c>
      <c r="AU171" s="253" t="s">
        <v>85</v>
      </c>
      <c r="AV171" s="13" t="s">
        <v>85</v>
      </c>
      <c r="AW171" s="13" t="s">
        <v>32</v>
      </c>
      <c r="AX171" s="13" t="s">
        <v>83</v>
      </c>
      <c r="AY171" s="253" t="s">
        <v>134</v>
      </c>
    </row>
    <row r="172" spans="1:65" s="2" customFormat="1" ht="44.25" customHeight="1">
      <c r="A172" s="39"/>
      <c r="B172" s="40"/>
      <c r="C172" s="228" t="s">
        <v>226</v>
      </c>
      <c r="D172" s="228" t="s">
        <v>136</v>
      </c>
      <c r="E172" s="229" t="s">
        <v>227</v>
      </c>
      <c r="F172" s="230" t="s">
        <v>228</v>
      </c>
      <c r="G172" s="231" t="s">
        <v>214</v>
      </c>
      <c r="H172" s="232">
        <v>233.794</v>
      </c>
      <c r="I172" s="233"/>
      <c r="J172" s="234">
        <f>ROUND(I172*H172,2)</f>
        <v>0</v>
      </c>
      <c r="K172" s="235"/>
      <c r="L172" s="45"/>
      <c r="M172" s="236" t="s">
        <v>1</v>
      </c>
      <c r="N172" s="237" t="s">
        <v>41</v>
      </c>
      <c r="O172" s="92"/>
      <c r="P172" s="238">
        <f>O172*H172</f>
        <v>0</v>
      </c>
      <c r="Q172" s="238">
        <v>0</v>
      </c>
      <c r="R172" s="238">
        <f>Q172*H172</f>
        <v>0</v>
      </c>
      <c r="S172" s="238">
        <v>0</v>
      </c>
      <c r="T172" s="23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0" t="s">
        <v>140</v>
      </c>
      <c r="AT172" s="240" t="s">
        <v>136</v>
      </c>
      <c r="AU172" s="240" t="s">
        <v>85</v>
      </c>
      <c r="AY172" s="18" t="s">
        <v>134</v>
      </c>
      <c r="BE172" s="241">
        <f>IF(N172="základní",J172,0)</f>
        <v>0</v>
      </c>
      <c r="BF172" s="241">
        <f>IF(N172="snížená",J172,0)</f>
        <v>0</v>
      </c>
      <c r="BG172" s="241">
        <f>IF(N172="zákl. přenesená",J172,0)</f>
        <v>0</v>
      </c>
      <c r="BH172" s="241">
        <f>IF(N172="sníž. přenesená",J172,0)</f>
        <v>0</v>
      </c>
      <c r="BI172" s="241">
        <f>IF(N172="nulová",J172,0)</f>
        <v>0</v>
      </c>
      <c r="BJ172" s="18" t="s">
        <v>83</v>
      </c>
      <c r="BK172" s="241">
        <f>ROUND(I172*H172,2)</f>
        <v>0</v>
      </c>
      <c r="BL172" s="18" t="s">
        <v>140</v>
      </c>
      <c r="BM172" s="240" t="s">
        <v>229</v>
      </c>
    </row>
    <row r="173" spans="1:51" s="13" customFormat="1" ht="12">
      <c r="A173" s="13"/>
      <c r="B173" s="242"/>
      <c r="C173" s="243"/>
      <c r="D173" s="244" t="s">
        <v>142</v>
      </c>
      <c r="E173" s="245" t="s">
        <v>1</v>
      </c>
      <c r="F173" s="246" t="s">
        <v>230</v>
      </c>
      <c r="G173" s="243"/>
      <c r="H173" s="247">
        <v>233.794</v>
      </c>
      <c r="I173" s="248"/>
      <c r="J173" s="243"/>
      <c r="K173" s="243"/>
      <c r="L173" s="249"/>
      <c r="M173" s="250"/>
      <c r="N173" s="251"/>
      <c r="O173" s="251"/>
      <c r="P173" s="251"/>
      <c r="Q173" s="251"/>
      <c r="R173" s="251"/>
      <c r="S173" s="251"/>
      <c r="T173" s="25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3" t="s">
        <v>142</v>
      </c>
      <c r="AU173" s="253" t="s">
        <v>85</v>
      </c>
      <c r="AV173" s="13" t="s">
        <v>85</v>
      </c>
      <c r="AW173" s="13" t="s">
        <v>32</v>
      </c>
      <c r="AX173" s="13" t="s">
        <v>83</v>
      </c>
      <c r="AY173" s="253" t="s">
        <v>134</v>
      </c>
    </row>
    <row r="174" spans="1:63" s="12" customFormat="1" ht="22.8" customHeight="1">
      <c r="A174" s="12"/>
      <c r="B174" s="212"/>
      <c r="C174" s="213"/>
      <c r="D174" s="214" t="s">
        <v>75</v>
      </c>
      <c r="E174" s="226" t="s">
        <v>231</v>
      </c>
      <c r="F174" s="226" t="s">
        <v>232</v>
      </c>
      <c r="G174" s="213"/>
      <c r="H174" s="213"/>
      <c r="I174" s="216"/>
      <c r="J174" s="227">
        <f>BK174</f>
        <v>0</v>
      </c>
      <c r="K174" s="213"/>
      <c r="L174" s="218"/>
      <c r="M174" s="219"/>
      <c r="N174" s="220"/>
      <c r="O174" s="220"/>
      <c r="P174" s="221">
        <f>P175</f>
        <v>0</v>
      </c>
      <c r="Q174" s="220"/>
      <c r="R174" s="221">
        <f>R175</f>
        <v>0</v>
      </c>
      <c r="S174" s="220"/>
      <c r="T174" s="222">
        <f>T175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23" t="s">
        <v>83</v>
      </c>
      <c r="AT174" s="224" t="s">
        <v>75</v>
      </c>
      <c r="AU174" s="224" t="s">
        <v>83</v>
      </c>
      <c r="AY174" s="223" t="s">
        <v>134</v>
      </c>
      <c r="BK174" s="225">
        <f>BK175</f>
        <v>0</v>
      </c>
    </row>
    <row r="175" spans="1:65" s="2" customFormat="1" ht="33" customHeight="1">
      <c r="A175" s="39"/>
      <c r="B175" s="40"/>
      <c r="C175" s="228" t="s">
        <v>233</v>
      </c>
      <c r="D175" s="228" t="s">
        <v>136</v>
      </c>
      <c r="E175" s="229" t="s">
        <v>234</v>
      </c>
      <c r="F175" s="230" t="s">
        <v>235</v>
      </c>
      <c r="G175" s="231" t="s">
        <v>214</v>
      </c>
      <c r="H175" s="232">
        <v>222.466</v>
      </c>
      <c r="I175" s="233"/>
      <c r="J175" s="234">
        <f>ROUND(I175*H175,2)</f>
        <v>0</v>
      </c>
      <c r="K175" s="235"/>
      <c r="L175" s="45"/>
      <c r="M175" s="236" t="s">
        <v>1</v>
      </c>
      <c r="N175" s="237" t="s">
        <v>41</v>
      </c>
      <c r="O175" s="92"/>
      <c r="P175" s="238">
        <f>O175*H175</f>
        <v>0</v>
      </c>
      <c r="Q175" s="238">
        <v>0</v>
      </c>
      <c r="R175" s="238">
        <f>Q175*H175</f>
        <v>0</v>
      </c>
      <c r="S175" s="238">
        <v>0</v>
      </c>
      <c r="T175" s="239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40" t="s">
        <v>140</v>
      </c>
      <c r="AT175" s="240" t="s">
        <v>136</v>
      </c>
      <c r="AU175" s="240" t="s">
        <v>85</v>
      </c>
      <c r="AY175" s="18" t="s">
        <v>134</v>
      </c>
      <c r="BE175" s="241">
        <f>IF(N175="základní",J175,0)</f>
        <v>0</v>
      </c>
      <c r="BF175" s="241">
        <f>IF(N175="snížená",J175,0)</f>
        <v>0</v>
      </c>
      <c r="BG175" s="241">
        <f>IF(N175="zákl. přenesená",J175,0)</f>
        <v>0</v>
      </c>
      <c r="BH175" s="241">
        <f>IF(N175="sníž. přenesená",J175,0)</f>
        <v>0</v>
      </c>
      <c r="BI175" s="241">
        <f>IF(N175="nulová",J175,0)</f>
        <v>0</v>
      </c>
      <c r="BJ175" s="18" t="s">
        <v>83</v>
      </c>
      <c r="BK175" s="241">
        <f>ROUND(I175*H175,2)</f>
        <v>0</v>
      </c>
      <c r="BL175" s="18" t="s">
        <v>140</v>
      </c>
      <c r="BM175" s="240" t="s">
        <v>236</v>
      </c>
    </row>
    <row r="176" spans="1:63" s="12" customFormat="1" ht="25.9" customHeight="1">
      <c r="A176" s="12"/>
      <c r="B176" s="212"/>
      <c r="C176" s="213"/>
      <c r="D176" s="214" t="s">
        <v>75</v>
      </c>
      <c r="E176" s="215" t="s">
        <v>237</v>
      </c>
      <c r="F176" s="215" t="s">
        <v>238</v>
      </c>
      <c r="G176" s="213"/>
      <c r="H176" s="213"/>
      <c r="I176" s="216"/>
      <c r="J176" s="217">
        <f>BK176</f>
        <v>0</v>
      </c>
      <c r="K176" s="213"/>
      <c r="L176" s="218"/>
      <c r="M176" s="219"/>
      <c r="N176" s="220"/>
      <c r="O176" s="220"/>
      <c r="P176" s="221">
        <v>0</v>
      </c>
      <c r="Q176" s="220"/>
      <c r="R176" s="221">
        <v>0</v>
      </c>
      <c r="S176" s="220"/>
      <c r="T176" s="222"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23" t="s">
        <v>85</v>
      </c>
      <c r="AT176" s="224" t="s">
        <v>75</v>
      </c>
      <c r="AU176" s="224" t="s">
        <v>76</v>
      </c>
      <c r="AY176" s="223" t="s">
        <v>134</v>
      </c>
      <c r="BK176" s="225">
        <v>0</v>
      </c>
    </row>
    <row r="177" spans="1:63" s="12" customFormat="1" ht="25.9" customHeight="1">
      <c r="A177" s="12"/>
      <c r="B177" s="212"/>
      <c r="C177" s="213"/>
      <c r="D177" s="214" t="s">
        <v>75</v>
      </c>
      <c r="E177" s="215" t="s">
        <v>239</v>
      </c>
      <c r="F177" s="215" t="s">
        <v>240</v>
      </c>
      <c r="G177" s="213"/>
      <c r="H177" s="213"/>
      <c r="I177" s="216"/>
      <c r="J177" s="217">
        <f>BK177</f>
        <v>0</v>
      </c>
      <c r="K177" s="213"/>
      <c r="L177" s="218"/>
      <c r="M177" s="219"/>
      <c r="N177" s="220"/>
      <c r="O177" s="220"/>
      <c r="P177" s="221">
        <f>P178+P182+P185</f>
        <v>0</v>
      </c>
      <c r="Q177" s="220"/>
      <c r="R177" s="221">
        <f>R178+R182+R185</f>
        <v>0</v>
      </c>
      <c r="S177" s="220"/>
      <c r="T177" s="222">
        <f>T178+T182+T185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23" t="s">
        <v>156</v>
      </c>
      <c r="AT177" s="224" t="s">
        <v>75</v>
      </c>
      <c r="AU177" s="224" t="s">
        <v>76</v>
      </c>
      <c r="AY177" s="223" t="s">
        <v>134</v>
      </c>
      <c r="BK177" s="225">
        <f>BK178+BK182+BK185</f>
        <v>0</v>
      </c>
    </row>
    <row r="178" spans="1:63" s="12" customFormat="1" ht="22.8" customHeight="1">
      <c r="A178" s="12"/>
      <c r="B178" s="212"/>
      <c r="C178" s="213"/>
      <c r="D178" s="214" t="s">
        <v>75</v>
      </c>
      <c r="E178" s="226" t="s">
        <v>241</v>
      </c>
      <c r="F178" s="226" t="s">
        <v>242</v>
      </c>
      <c r="G178" s="213"/>
      <c r="H178" s="213"/>
      <c r="I178" s="216"/>
      <c r="J178" s="227">
        <f>BK178</f>
        <v>0</v>
      </c>
      <c r="K178" s="213"/>
      <c r="L178" s="218"/>
      <c r="M178" s="219"/>
      <c r="N178" s="220"/>
      <c r="O178" s="220"/>
      <c r="P178" s="221">
        <f>SUM(P179:P181)</f>
        <v>0</v>
      </c>
      <c r="Q178" s="220"/>
      <c r="R178" s="221">
        <f>SUM(R179:R181)</f>
        <v>0</v>
      </c>
      <c r="S178" s="220"/>
      <c r="T178" s="222">
        <f>SUM(T179:T181)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23" t="s">
        <v>156</v>
      </c>
      <c r="AT178" s="224" t="s">
        <v>75</v>
      </c>
      <c r="AU178" s="224" t="s">
        <v>83</v>
      </c>
      <c r="AY178" s="223" t="s">
        <v>134</v>
      </c>
      <c r="BK178" s="225">
        <f>SUM(BK179:BK181)</f>
        <v>0</v>
      </c>
    </row>
    <row r="179" spans="1:65" s="2" customFormat="1" ht="24.15" customHeight="1">
      <c r="A179" s="39"/>
      <c r="B179" s="40"/>
      <c r="C179" s="228" t="s">
        <v>243</v>
      </c>
      <c r="D179" s="228" t="s">
        <v>136</v>
      </c>
      <c r="E179" s="229" t="s">
        <v>244</v>
      </c>
      <c r="F179" s="230" t="s">
        <v>245</v>
      </c>
      <c r="G179" s="231" t="s">
        <v>246</v>
      </c>
      <c r="H179" s="232">
        <v>1</v>
      </c>
      <c r="I179" s="233"/>
      <c r="J179" s="234">
        <f>ROUND(I179*H179,2)</f>
        <v>0</v>
      </c>
      <c r="K179" s="235"/>
      <c r="L179" s="45"/>
      <c r="M179" s="236" t="s">
        <v>1</v>
      </c>
      <c r="N179" s="237" t="s">
        <v>41</v>
      </c>
      <c r="O179" s="92"/>
      <c r="P179" s="238">
        <f>O179*H179</f>
        <v>0</v>
      </c>
      <c r="Q179" s="238">
        <v>0</v>
      </c>
      <c r="R179" s="238">
        <f>Q179*H179</f>
        <v>0</v>
      </c>
      <c r="S179" s="238">
        <v>0</v>
      </c>
      <c r="T179" s="23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40" t="s">
        <v>247</v>
      </c>
      <c r="AT179" s="240" t="s">
        <v>136</v>
      </c>
      <c r="AU179" s="240" t="s">
        <v>85</v>
      </c>
      <c r="AY179" s="18" t="s">
        <v>134</v>
      </c>
      <c r="BE179" s="241">
        <f>IF(N179="základní",J179,0)</f>
        <v>0</v>
      </c>
      <c r="BF179" s="241">
        <f>IF(N179="snížená",J179,0)</f>
        <v>0</v>
      </c>
      <c r="BG179" s="241">
        <f>IF(N179="zákl. přenesená",J179,0)</f>
        <v>0</v>
      </c>
      <c r="BH179" s="241">
        <f>IF(N179="sníž. přenesená",J179,0)</f>
        <v>0</v>
      </c>
      <c r="BI179" s="241">
        <f>IF(N179="nulová",J179,0)</f>
        <v>0</v>
      </c>
      <c r="BJ179" s="18" t="s">
        <v>83</v>
      </c>
      <c r="BK179" s="241">
        <f>ROUND(I179*H179,2)</f>
        <v>0</v>
      </c>
      <c r="BL179" s="18" t="s">
        <v>247</v>
      </c>
      <c r="BM179" s="240" t="s">
        <v>248</v>
      </c>
    </row>
    <row r="180" spans="1:65" s="2" customFormat="1" ht="24.15" customHeight="1">
      <c r="A180" s="39"/>
      <c r="B180" s="40"/>
      <c r="C180" s="228" t="s">
        <v>7</v>
      </c>
      <c r="D180" s="228" t="s">
        <v>136</v>
      </c>
      <c r="E180" s="229" t="s">
        <v>249</v>
      </c>
      <c r="F180" s="230" t="s">
        <v>250</v>
      </c>
      <c r="G180" s="231" t="s">
        <v>246</v>
      </c>
      <c r="H180" s="232">
        <v>1</v>
      </c>
      <c r="I180" s="233"/>
      <c r="J180" s="234">
        <f>ROUND(I180*H180,2)</f>
        <v>0</v>
      </c>
      <c r="K180" s="235"/>
      <c r="L180" s="45"/>
      <c r="M180" s="236" t="s">
        <v>1</v>
      </c>
      <c r="N180" s="237" t="s">
        <v>41</v>
      </c>
      <c r="O180" s="92"/>
      <c r="P180" s="238">
        <f>O180*H180</f>
        <v>0</v>
      </c>
      <c r="Q180" s="238">
        <v>0</v>
      </c>
      <c r="R180" s="238">
        <f>Q180*H180</f>
        <v>0</v>
      </c>
      <c r="S180" s="238">
        <v>0</v>
      </c>
      <c r="T180" s="23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40" t="s">
        <v>247</v>
      </c>
      <c r="AT180" s="240" t="s">
        <v>136</v>
      </c>
      <c r="AU180" s="240" t="s">
        <v>85</v>
      </c>
      <c r="AY180" s="18" t="s">
        <v>134</v>
      </c>
      <c r="BE180" s="241">
        <f>IF(N180="základní",J180,0)</f>
        <v>0</v>
      </c>
      <c r="BF180" s="241">
        <f>IF(N180="snížená",J180,0)</f>
        <v>0</v>
      </c>
      <c r="BG180" s="241">
        <f>IF(N180="zákl. přenesená",J180,0)</f>
        <v>0</v>
      </c>
      <c r="BH180" s="241">
        <f>IF(N180="sníž. přenesená",J180,0)</f>
        <v>0</v>
      </c>
      <c r="BI180" s="241">
        <f>IF(N180="nulová",J180,0)</f>
        <v>0</v>
      </c>
      <c r="BJ180" s="18" t="s">
        <v>83</v>
      </c>
      <c r="BK180" s="241">
        <f>ROUND(I180*H180,2)</f>
        <v>0</v>
      </c>
      <c r="BL180" s="18" t="s">
        <v>247</v>
      </c>
      <c r="BM180" s="240" t="s">
        <v>251</v>
      </c>
    </row>
    <row r="181" spans="1:65" s="2" customFormat="1" ht="16.5" customHeight="1">
      <c r="A181" s="39"/>
      <c r="B181" s="40"/>
      <c r="C181" s="228" t="s">
        <v>252</v>
      </c>
      <c r="D181" s="228" t="s">
        <v>136</v>
      </c>
      <c r="E181" s="229" t="s">
        <v>253</v>
      </c>
      <c r="F181" s="230" t="s">
        <v>254</v>
      </c>
      <c r="G181" s="231" t="s">
        <v>246</v>
      </c>
      <c r="H181" s="232">
        <v>1</v>
      </c>
      <c r="I181" s="233"/>
      <c r="J181" s="234">
        <f>ROUND(I181*H181,2)</f>
        <v>0</v>
      </c>
      <c r="K181" s="235"/>
      <c r="L181" s="45"/>
      <c r="M181" s="236" t="s">
        <v>1</v>
      </c>
      <c r="N181" s="237" t="s">
        <v>41</v>
      </c>
      <c r="O181" s="92"/>
      <c r="P181" s="238">
        <f>O181*H181</f>
        <v>0</v>
      </c>
      <c r="Q181" s="238">
        <v>0</v>
      </c>
      <c r="R181" s="238">
        <f>Q181*H181</f>
        <v>0</v>
      </c>
      <c r="S181" s="238">
        <v>0</v>
      </c>
      <c r="T181" s="23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40" t="s">
        <v>247</v>
      </c>
      <c r="AT181" s="240" t="s">
        <v>136</v>
      </c>
      <c r="AU181" s="240" t="s">
        <v>85</v>
      </c>
      <c r="AY181" s="18" t="s">
        <v>134</v>
      </c>
      <c r="BE181" s="241">
        <f>IF(N181="základní",J181,0)</f>
        <v>0</v>
      </c>
      <c r="BF181" s="241">
        <f>IF(N181="snížená",J181,0)</f>
        <v>0</v>
      </c>
      <c r="BG181" s="241">
        <f>IF(N181="zákl. přenesená",J181,0)</f>
        <v>0</v>
      </c>
      <c r="BH181" s="241">
        <f>IF(N181="sníž. přenesená",J181,0)</f>
        <v>0</v>
      </c>
      <c r="BI181" s="241">
        <f>IF(N181="nulová",J181,0)</f>
        <v>0</v>
      </c>
      <c r="BJ181" s="18" t="s">
        <v>83</v>
      </c>
      <c r="BK181" s="241">
        <f>ROUND(I181*H181,2)</f>
        <v>0</v>
      </c>
      <c r="BL181" s="18" t="s">
        <v>247</v>
      </c>
      <c r="BM181" s="240" t="s">
        <v>255</v>
      </c>
    </row>
    <row r="182" spans="1:63" s="12" customFormat="1" ht="22.8" customHeight="1">
      <c r="A182" s="12"/>
      <c r="B182" s="212"/>
      <c r="C182" s="213"/>
      <c r="D182" s="214" t="s">
        <v>75</v>
      </c>
      <c r="E182" s="226" t="s">
        <v>256</v>
      </c>
      <c r="F182" s="226" t="s">
        <v>257</v>
      </c>
      <c r="G182" s="213"/>
      <c r="H182" s="213"/>
      <c r="I182" s="216"/>
      <c r="J182" s="227">
        <f>BK182</f>
        <v>0</v>
      </c>
      <c r="K182" s="213"/>
      <c r="L182" s="218"/>
      <c r="M182" s="219"/>
      <c r="N182" s="220"/>
      <c r="O182" s="220"/>
      <c r="P182" s="221">
        <f>SUM(P183:P184)</f>
        <v>0</v>
      </c>
      <c r="Q182" s="220"/>
      <c r="R182" s="221">
        <f>SUM(R183:R184)</f>
        <v>0</v>
      </c>
      <c r="S182" s="220"/>
      <c r="T182" s="222">
        <f>SUM(T183:T184)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23" t="s">
        <v>156</v>
      </c>
      <c r="AT182" s="224" t="s">
        <v>75</v>
      </c>
      <c r="AU182" s="224" t="s">
        <v>83</v>
      </c>
      <c r="AY182" s="223" t="s">
        <v>134</v>
      </c>
      <c r="BK182" s="225">
        <f>SUM(BK183:BK184)</f>
        <v>0</v>
      </c>
    </row>
    <row r="183" spans="1:65" s="2" customFormat="1" ht="16.5" customHeight="1">
      <c r="A183" s="39"/>
      <c r="B183" s="40"/>
      <c r="C183" s="228" t="s">
        <v>258</v>
      </c>
      <c r="D183" s="228" t="s">
        <v>136</v>
      </c>
      <c r="E183" s="229" t="s">
        <v>259</v>
      </c>
      <c r="F183" s="230" t="s">
        <v>257</v>
      </c>
      <c r="G183" s="231" t="s">
        <v>246</v>
      </c>
      <c r="H183" s="232">
        <v>1</v>
      </c>
      <c r="I183" s="233"/>
      <c r="J183" s="234">
        <f>ROUND(I183*H183,2)</f>
        <v>0</v>
      </c>
      <c r="K183" s="235"/>
      <c r="L183" s="45"/>
      <c r="M183" s="236" t="s">
        <v>1</v>
      </c>
      <c r="N183" s="237" t="s">
        <v>41</v>
      </c>
      <c r="O183" s="92"/>
      <c r="P183" s="238">
        <f>O183*H183</f>
        <v>0</v>
      </c>
      <c r="Q183" s="238">
        <v>0</v>
      </c>
      <c r="R183" s="238">
        <f>Q183*H183</f>
        <v>0</v>
      </c>
      <c r="S183" s="238">
        <v>0</v>
      </c>
      <c r="T183" s="239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40" t="s">
        <v>247</v>
      </c>
      <c r="AT183" s="240" t="s">
        <v>136</v>
      </c>
      <c r="AU183" s="240" t="s">
        <v>85</v>
      </c>
      <c r="AY183" s="18" t="s">
        <v>134</v>
      </c>
      <c r="BE183" s="241">
        <f>IF(N183="základní",J183,0)</f>
        <v>0</v>
      </c>
      <c r="BF183" s="241">
        <f>IF(N183="snížená",J183,0)</f>
        <v>0</v>
      </c>
      <c r="BG183" s="241">
        <f>IF(N183="zákl. přenesená",J183,0)</f>
        <v>0</v>
      </c>
      <c r="BH183" s="241">
        <f>IF(N183="sníž. přenesená",J183,0)</f>
        <v>0</v>
      </c>
      <c r="BI183" s="241">
        <f>IF(N183="nulová",J183,0)</f>
        <v>0</v>
      </c>
      <c r="BJ183" s="18" t="s">
        <v>83</v>
      </c>
      <c r="BK183" s="241">
        <f>ROUND(I183*H183,2)</f>
        <v>0</v>
      </c>
      <c r="BL183" s="18" t="s">
        <v>247</v>
      </c>
      <c r="BM183" s="240" t="s">
        <v>260</v>
      </c>
    </row>
    <row r="184" spans="1:65" s="2" customFormat="1" ht="16.5" customHeight="1">
      <c r="A184" s="39"/>
      <c r="B184" s="40"/>
      <c r="C184" s="228" t="s">
        <v>261</v>
      </c>
      <c r="D184" s="228" t="s">
        <v>136</v>
      </c>
      <c r="E184" s="229" t="s">
        <v>262</v>
      </c>
      <c r="F184" s="230" t="s">
        <v>263</v>
      </c>
      <c r="G184" s="231" t="s">
        <v>246</v>
      </c>
      <c r="H184" s="232">
        <v>1</v>
      </c>
      <c r="I184" s="233"/>
      <c r="J184" s="234">
        <f>ROUND(I184*H184,2)</f>
        <v>0</v>
      </c>
      <c r="K184" s="235"/>
      <c r="L184" s="45"/>
      <c r="M184" s="236" t="s">
        <v>1</v>
      </c>
      <c r="N184" s="237" t="s">
        <v>41</v>
      </c>
      <c r="O184" s="92"/>
      <c r="P184" s="238">
        <f>O184*H184</f>
        <v>0</v>
      </c>
      <c r="Q184" s="238">
        <v>0</v>
      </c>
      <c r="R184" s="238">
        <f>Q184*H184</f>
        <v>0</v>
      </c>
      <c r="S184" s="238">
        <v>0</v>
      </c>
      <c r="T184" s="23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40" t="s">
        <v>247</v>
      </c>
      <c r="AT184" s="240" t="s">
        <v>136</v>
      </c>
      <c r="AU184" s="240" t="s">
        <v>85</v>
      </c>
      <c r="AY184" s="18" t="s">
        <v>134</v>
      </c>
      <c r="BE184" s="241">
        <f>IF(N184="základní",J184,0)</f>
        <v>0</v>
      </c>
      <c r="BF184" s="241">
        <f>IF(N184="snížená",J184,0)</f>
        <v>0</v>
      </c>
      <c r="BG184" s="241">
        <f>IF(N184="zákl. přenesená",J184,0)</f>
        <v>0</v>
      </c>
      <c r="BH184" s="241">
        <f>IF(N184="sníž. přenesená",J184,0)</f>
        <v>0</v>
      </c>
      <c r="BI184" s="241">
        <f>IF(N184="nulová",J184,0)</f>
        <v>0</v>
      </c>
      <c r="BJ184" s="18" t="s">
        <v>83</v>
      </c>
      <c r="BK184" s="241">
        <f>ROUND(I184*H184,2)</f>
        <v>0</v>
      </c>
      <c r="BL184" s="18" t="s">
        <v>247</v>
      </c>
      <c r="BM184" s="240" t="s">
        <v>264</v>
      </c>
    </row>
    <row r="185" spans="1:63" s="12" customFormat="1" ht="22.8" customHeight="1">
      <c r="A185" s="12"/>
      <c r="B185" s="212"/>
      <c r="C185" s="213"/>
      <c r="D185" s="214" t="s">
        <v>75</v>
      </c>
      <c r="E185" s="226" t="s">
        <v>265</v>
      </c>
      <c r="F185" s="226" t="s">
        <v>266</v>
      </c>
      <c r="G185" s="213"/>
      <c r="H185" s="213"/>
      <c r="I185" s="216"/>
      <c r="J185" s="227">
        <f>BK185</f>
        <v>0</v>
      </c>
      <c r="K185" s="213"/>
      <c r="L185" s="218"/>
      <c r="M185" s="219"/>
      <c r="N185" s="220"/>
      <c r="O185" s="220"/>
      <c r="P185" s="221">
        <f>P186</f>
        <v>0</v>
      </c>
      <c r="Q185" s="220"/>
      <c r="R185" s="221">
        <f>R186</f>
        <v>0</v>
      </c>
      <c r="S185" s="220"/>
      <c r="T185" s="222">
        <f>T186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23" t="s">
        <v>156</v>
      </c>
      <c r="AT185" s="224" t="s">
        <v>75</v>
      </c>
      <c r="AU185" s="224" t="s">
        <v>83</v>
      </c>
      <c r="AY185" s="223" t="s">
        <v>134</v>
      </c>
      <c r="BK185" s="225">
        <f>BK186</f>
        <v>0</v>
      </c>
    </row>
    <row r="186" spans="1:65" s="2" customFormat="1" ht="16.5" customHeight="1">
      <c r="A186" s="39"/>
      <c r="B186" s="40"/>
      <c r="C186" s="228" t="s">
        <v>267</v>
      </c>
      <c r="D186" s="228" t="s">
        <v>136</v>
      </c>
      <c r="E186" s="229" t="s">
        <v>268</v>
      </c>
      <c r="F186" s="230" t="s">
        <v>269</v>
      </c>
      <c r="G186" s="231" t="s">
        <v>246</v>
      </c>
      <c r="H186" s="232">
        <v>8</v>
      </c>
      <c r="I186" s="233"/>
      <c r="J186" s="234">
        <f>ROUND(I186*H186,2)</f>
        <v>0</v>
      </c>
      <c r="K186" s="235"/>
      <c r="L186" s="45"/>
      <c r="M186" s="265" t="s">
        <v>1</v>
      </c>
      <c r="N186" s="266" t="s">
        <v>41</v>
      </c>
      <c r="O186" s="267"/>
      <c r="P186" s="268">
        <f>O186*H186</f>
        <v>0</v>
      </c>
      <c r="Q186" s="268">
        <v>0</v>
      </c>
      <c r="R186" s="268">
        <f>Q186*H186</f>
        <v>0</v>
      </c>
      <c r="S186" s="268">
        <v>0</v>
      </c>
      <c r="T186" s="26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40" t="s">
        <v>247</v>
      </c>
      <c r="AT186" s="240" t="s">
        <v>136</v>
      </c>
      <c r="AU186" s="240" t="s">
        <v>85</v>
      </c>
      <c r="AY186" s="18" t="s">
        <v>134</v>
      </c>
      <c r="BE186" s="241">
        <f>IF(N186="základní",J186,0)</f>
        <v>0</v>
      </c>
      <c r="BF186" s="241">
        <f>IF(N186="snížená",J186,0)</f>
        <v>0</v>
      </c>
      <c r="BG186" s="241">
        <f>IF(N186="zákl. přenesená",J186,0)</f>
        <v>0</v>
      </c>
      <c r="BH186" s="241">
        <f>IF(N186="sníž. přenesená",J186,0)</f>
        <v>0</v>
      </c>
      <c r="BI186" s="241">
        <f>IF(N186="nulová",J186,0)</f>
        <v>0</v>
      </c>
      <c r="BJ186" s="18" t="s">
        <v>83</v>
      </c>
      <c r="BK186" s="241">
        <f>ROUND(I186*H186,2)</f>
        <v>0</v>
      </c>
      <c r="BL186" s="18" t="s">
        <v>247</v>
      </c>
      <c r="BM186" s="240" t="s">
        <v>270</v>
      </c>
    </row>
    <row r="187" spans="1:31" s="2" customFormat="1" ht="6.95" customHeight="1">
      <c r="A187" s="39"/>
      <c r="B187" s="67"/>
      <c r="C187" s="68"/>
      <c r="D187" s="68"/>
      <c r="E187" s="68"/>
      <c r="F187" s="68"/>
      <c r="G187" s="68"/>
      <c r="H187" s="68"/>
      <c r="I187" s="68"/>
      <c r="J187" s="68"/>
      <c r="K187" s="68"/>
      <c r="L187" s="45"/>
      <c r="M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</row>
  </sheetData>
  <sheetProtection password="CC35" sheet="1" objects="1" scenarios="1" formatColumns="0" formatRows="0" autoFilter="0"/>
  <autoFilter ref="C131:K18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0:H120"/>
    <mergeCell ref="E122:H122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93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85</v>
      </c>
    </row>
    <row r="4" spans="2:46" s="1" customFormat="1" ht="24.95" customHeight="1">
      <c r="B4" s="21"/>
      <c r="D4" s="149" t="s">
        <v>97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Mikulov - Rekonstrukce MK ul. Venušina</v>
      </c>
      <c r="F7" s="151"/>
      <c r="G7" s="151"/>
      <c r="H7" s="151"/>
      <c r="L7" s="21"/>
    </row>
    <row r="8" spans="2:12" s="1" customFormat="1" ht="12" customHeight="1">
      <c r="B8" s="21"/>
      <c r="D8" s="151" t="s">
        <v>98</v>
      </c>
      <c r="L8" s="21"/>
    </row>
    <row r="9" spans="1:31" s="2" customFormat="1" ht="16.5" customHeight="1">
      <c r="A9" s="39"/>
      <c r="B9" s="45"/>
      <c r="C9" s="39"/>
      <c r="D9" s="39"/>
      <c r="E9" s="152" t="s">
        <v>99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100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271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20</v>
      </c>
      <c r="E14" s="39"/>
      <c r="F14" s="142" t="s">
        <v>21</v>
      </c>
      <c r="G14" s="39"/>
      <c r="H14" s="39"/>
      <c r="I14" s="151" t="s">
        <v>22</v>
      </c>
      <c r="J14" s="154" t="str">
        <f>'Rekapitulace stavby'!AN8</f>
        <v>10. 11. 2022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1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28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30</v>
      </c>
      <c r="E22" s="39"/>
      <c r="F22" s="39"/>
      <c r="G22" s="39"/>
      <c r="H22" s="39"/>
      <c r="I22" s="151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1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33</v>
      </c>
      <c r="E25" s="39"/>
      <c r="F25" s="39"/>
      <c r="G25" s="39"/>
      <c r="H25" s="39"/>
      <c r="I25" s="151" t="s">
        <v>25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 xml:space="preserve"> </v>
      </c>
      <c r="F26" s="39"/>
      <c r="G26" s="39"/>
      <c r="H26" s="39"/>
      <c r="I26" s="151" t="s">
        <v>27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36</v>
      </c>
      <c r="E32" s="39"/>
      <c r="F32" s="39"/>
      <c r="G32" s="39"/>
      <c r="H32" s="39"/>
      <c r="I32" s="39"/>
      <c r="J32" s="161">
        <f>ROUND(J128,2)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38</v>
      </c>
      <c r="G34" s="39"/>
      <c r="H34" s="39"/>
      <c r="I34" s="162" t="s">
        <v>37</v>
      </c>
      <c r="J34" s="162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40</v>
      </c>
      <c r="E35" s="151" t="s">
        <v>41</v>
      </c>
      <c r="F35" s="164">
        <f>ROUND((SUM(BE128:BE261)),2)</f>
        <v>0</v>
      </c>
      <c r="G35" s="39"/>
      <c r="H35" s="39"/>
      <c r="I35" s="165">
        <v>0.21</v>
      </c>
      <c r="J35" s="164">
        <f>ROUND(((SUM(BE128:BE261))*I35),2)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42</v>
      </c>
      <c r="F36" s="164">
        <f>ROUND((SUM(BF128:BF261)),2)</f>
        <v>0</v>
      </c>
      <c r="G36" s="39"/>
      <c r="H36" s="39"/>
      <c r="I36" s="165">
        <v>0.15</v>
      </c>
      <c r="J36" s="164">
        <f>ROUND(((SUM(BF128:BF261))*I36),2)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43</v>
      </c>
      <c r="F37" s="164">
        <f>ROUND((SUM(BG128:BG261)),2)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44</v>
      </c>
      <c r="F38" s="164">
        <f>ROUND((SUM(BH128:BH261)),2)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45</v>
      </c>
      <c r="F39" s="164">
        <f>ROUND((SUM(BI128:BI261)),2)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46</v>
      </c>
      <c r="E41" s="168"/>
      <c r="F41" s="168"/>
      <c r="G41" s="169" t="s">
        <v>47</v>
      </c>
      <c r="H41" s="170" t="s">
        <v>48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49</v>
      </c>
      <c r="E50" s="174"/>
      <c r="F50" s="174"/>
      <c r="G50" s="173" t="s">
        <v>50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51</v>
      </c>
      <c r="E61" s="176"/>
      <c r="F61" s="177" t="s">
        <v>52</v>
      </c>
      <c r="G61" s="175" t="s">
        <v>51</v>
      </c>
      <c r="H61" s="176"/>
      <c r="I61" s="176"/>
      <c r="J61" s="178" t="s">
        <v>52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53</v>
      </c>
      <c r="E65" s="179"/>
      <c r="F65" s="179"/>
      <c r="G65" s="173" t="s">
        <v>54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51</v>
      </c>
      <c r="E76" s="176"/>
      <c r="F76" s="177" t="s">
        <v>52</v>
      </c>
      <c r="G76" s="175" t="s">
        <v>51</v>
      </c>
      <c r="H76" s="176"/>
      <c r="I76" s="176"/>
      <c r="J76" s="178" t="s">
        <v>52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Mikulov - Rekonstrukce MK ul. Venušina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98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99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100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02 - neuznatelné náklady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Mikulov</v>
      </c>
      <c r="G91" s="41"/>
      <c r="H91" s="41"/>
      <c r="I91" s="33" t="s">
        <v>22</v>
      </c>
      <c r="J91" s="80" t="str">
        <f>IF(J14="","",J14)</f>
        <v>10. 11. 2022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>Město Mikulov</v>
      </c>
      <c r="G93" s="41"/>
      <c r="H93" s="41"/>
      <c r="I93" s="33" t="s">
        <v>30</v>
      </c>
      <c r="J93" s="37" t="str">
        <f>E23</f>
        <v>Projekce DS s.r.o.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103</v>
      </c>
      <c r="D96" s="186"/>
      <c r="E96" s="186"/>
      <c r="F96" s="186"/>
      <c r="G96" s="186"/>
      <c r="H96" s="186"/>
      <c r="I96" s="186"/>
      <c r="J96" s="187" t="s">
        <v>104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105</v>
      </c>
      <c r="D98" s="41"/>
      <c r="E98" s="41"/>
      <c r="F98" s="41"/>
      <c r="G98" s="41"/>
      <c r="H98" s="41"/>
      <c r="I98" s="41"/>
      <c r="J98" s="111">
        <f>J128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106</v>
      </c>
    </row>
    <row r="99" spans="1:31" s="9" customFormat="1" ht="24.95" customHeight="1">
      <c r="A99" s="9"/>
      <c r="B99" s="189"/>
      <c r="C99" s="190"/>
      <c r="D99" s="191" t="s">
        <v>107</v>
      </c>
      <c r="E99" s="192"/>
      <c r="F99" s="192"/>
      <c r="G99" s="192"/>
      <c r="H99" s="192"/>
      <c r="I99" s="192"/>
      <c r="J99" s="193">
        <f>J129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108</v>
      </c>
      <c r="E100" s="197"/>
      <c r="F100" s="197"/>
      <c r="G100" s="197"/>
      <c r="H100" s="197"/>
      <c r="I100" s="197"/>
      <c r="J100" s="198">
        <f>J130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4"/>
      <c r="D101" s="196" t="s">
        <v>109</v>
      </c>
      <c r="E101" s="197"/>
      <c r="F101" s="197"/>
      <c r="G101" s="197"/>
      <c r="H101" s="197"/>
      <c r="I101" s="197"/>
      <c r="J101" s="198">
        <f>J168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4"/>
      <c r="D102" s="196" t="s">
        <v>111</v>
      </c>
      <c r="E102" s="197"/>
      <c r="F102" s="197"/>
      <c r="G102" s="197"/>
      <c r="H102" s="197"/>
      <c r="I102" s="197"/>
      <c r="J102" s="198">
        <f>J211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4"/>
      <c r="D103" s="196" t="s">
        <v>112</v>
      </c>
      <c r="E103" s="197"/>
      <c r="F103" s="197"/>
      <c r="G103" s="197"/>
      <c r="H103" s="197"/>
      <c r="I103" s="197"/>
      <c r="J103" s="198">
        <f>J243</f>
        <v>0</v>
      </c>
      <c r="K103" s="134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5"/>
      <c r="C104" s="134"/>
      <c r="D104" s="196" t="s">
        <v>113</v>
      </c>
      <c r="E104" s="197"/>
      <c r="F104" s="197"/>
      <c r="G104" s="197"/>
      <c r="H104" s="197"/>
      <c r="I104" s="197"/>
      <c r="J104" s="198">
        <f>J253</f>
        <v>0</v>
      </c>
      <c r="K104" s="134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89"/>
      <c r="C105" s="190"/>
      <c r="D105" s="191" t="s">
        <v>114</v>
      </c>
      <c r="E105" s="192"/>
      <c r="F105" s="192"/>
      <c r="G105" s="192"/>
      <c r="H105" s="192"/>
      <c r="I105" s="192"/>
      <c r="J105" s="193">
        <f>J255</f>
        <v>0</v>
      </c>
      <c r="K105" s="190"/>
      <c r="L105" s="194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95"/>
      <c r="C106" s="134"/>
      <c r="D106" s="196" t="s">
        <v>272</v>
      </c>
      <c r="E106" s="197"/>
      <c r="F106" s="197"/>
      <c r="G106" s="197"/>
      <c r="H106" s="197"/>
      <c r="I106" s="197"/>
      <c r="J106" s="198">
        <f>J256</f>
        <v>0</v>
      </c>
      <c r="K106" s="134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12" spans="1:31" s="2" customFormat="1" ht="6.95" customHeight="1">
      <c r="A112" s="39"/>
      <c r="B112" s="69"/>
      <c r="C112" s="70"/>
      <c r="D112" s="70"/>
      <c r="E112" s="70"/>
      <c r="F112" s="70"/>
      <c r="G112" s="70"/>
      <c r="H112" s="70"/>
      <c r="I112" s="70"/>
      <c r="J112" s="70"/>
      <c r="K112" s="70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24.95" customHeight="1">
      <c r="A113" s="39"/>
      <c r="B113" s="40"/>
      <c r="C113" s="24" t="s">
        <v>119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16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184" t="str">
        <f>E7</f>
        <v>Mikulov - Rekonstrukce MK ul. Venušina</v>
      </c>
      <c r="F116" s="33"/>
      <c r="G116" s="33"/>
      <c r="H116" s="33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2:12" s="1" customFormat="1" ht="12" customHeight="1">
      <c r="B117" s="22"/>
      <c r="C117" s="33" t="s">
        <v>98</v>
      </c>
      <c r="D117" s="23"/>
      <c r="E117" s="23"/>
      <c r="F117" s="23"/>
      <c r="G117" s="23"/>
      <c r="H117" s="23"/>
      <c r="I117" s="23"/>
      <c r="J117" s="23"/>
      <c r="K117" s="23"/>
      <c r="L117" s="21"/>
    </row>
    <row r="118" spans="1:31" s="2" customFormat="1" ht="16.5" customHeight="1">
      <c r="A118" s="39"/>
      <c r="B118" s="40"/>
      <c r="C118" s="41"/>
      <c r="D118" s="41"/>
      <c r="E118" s="184" t="s">
        <v>99</v>
      </c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100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6.5" customHeight="1">
      <c r="A120" s="39"/>
      <c r="B120" s="40"/>
      <c r="C120" s="41"/>
      <c r="D120" s="41"/>
      <c r="E120" s="77" t="str">
        <f>E11</f>
        <v>02 - neuznatelné náklady</v>
      </c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3" t="s">
        <v>20</v>
      </c>
      <c r="D122" s="41"/>
      <c r="E122" s="41"/>
      <c r="F122" s="28" t="str">
        <f>F14</f>
        <v>Mikulov</v>
      </c>
      <c r="G122" s="41"/>
      <c r="H122" s="41"/>
      <c r="I122" s="33" t="s">
        <v>22</v>
      </c>
      <c r="J122" s="80" t="str">
        <f>IF(J14="","",J14)</f>
        <v>10. 11. 2022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5.15" customHeight="1">
      <c r="A124" s="39"/>
      <c r="B124" s="40"/>
      <c r="C124" s="33" t="s">
        <v>24</v>
      </c>
      <c r="D124" s="41"/>
      <c r="E124" s="41"/>
      <c r="F124" s="28" t="str">
        <f>E17</f>
        <v>Město Mikulov</v>
      </c>
      <c r="G124" s="41"/>
      <c r="H124" s="41"/>
      <c r="I124" s="33" t="s">
        <v>30</v>
      </c>
      <c r="J124" s="37" t="str">
        <f>E23</f>
        <v>Projekce DS s.r.o.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5.15" customHeight="1">
      <c r="A125" s="39"/>
      <c r="B125" s="40"/>
      <c r="C125" s="33" t="s">
        <v>28</v>
      </c>
      <c r="D125" s="41"/>
      <c r="E125" s="41"/>
      <c r="F125" s="28" t="str">
        <f>IF(E20="","",E20)</f>
        <v>Vyplň údaj</v>
      </c>
      <c r="G125" s="41"/>
      <c r="H125" s="41"/>
      <c r="I125" s="33" t="s">
        <v>33</v>
      </c>
      <c r="J125" s="37" t="str">
        <f>E26</f>
        <v xml:space="preserve"> 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0.3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11" customFormat="1" ht="29.25" customHeight="1">
      <c r="A127" s="200"/>
      <c r="B127" s="201"/>
      <c r="C127" s="202" t="s">
        <v>120</v>
      </c>
      <c r="D127" s="203" t="s">
        <v>61</v>
      </c>
      <c r="E127" s="203" t="s">
        <v>57</v>
      </c>
      <c r="F127" s="203" t="s">
        <v>58</v>
      </c>
      <c r="G127" s="203" t="s">
        <v>121</v>
      </c>
      <c r="H127" s="203" t="s">
        <v>122</v>
      </c>
      <c r="I127" s="203" t="s">
        <v>123</v>
      </c>
      <c r="J127" s="204" t="s">
        <v>104</v>
      </c>
      <c r="K127" s="205" t="s">
        <v>124</v>
      </c>
      <c r="L127" s="206"/>
      <c r="M127" s="101" t="s">
        <v>1</v>
      </c>
      <c r="N127" s="102" t="s">
        <v>40</v>
      </c>
      <c r="O127" s="102" t="s">
        <v>125</v>
      </c>
      <c r="P127" s="102" t="s">
        <v>126</v>
      </c>
      <c r="Q127" s="102" t="s">
        <v>127</v>
      </c>
      <c r="R127" s="102" t="s">
        <v>128</v>
      </c>
      <c r="S127" s="102" t="s">
        <v>129</v>
      </c>
      <c r="T127" s="103" t="s">
        <v>130</v>
      </c>
      <c r="U127" s="200"/>
      <c r="V127" s="200"/>
      <c r="W127" s="200"/>
      <c r="X127" s="200"/>
      <c r="Y127" s="200"/>
      <c r="Z127" s="200"/>
      <c r="AA127" s="200"/>
      <c r="AB127" s="200"/>
      <c r="AC127" s="200"/>
      <c r="AD127" s="200"/>
      <c r="AE127" s="200"/>
    </row>
    <row r="128" spans="1:63" s="2" customFormat="1" ht="22.8" customHeight="1">
      <c r="A128" s="39"/>
      <c r="B128" s="40"/>
      <c r="C128" s="108" t="s">
        <v>131</v>
      </c>
      <c r="D128" s="41"/>
      <c r="E128" s="41"/>
      <c r="F128" s="41"/>
      <c r="G128" s="41"/>
      <c r="H128" s="41"/>
      <c r="I128" s="41"/>
      <c r="J128" s="207">
        <f>BK128</f>
        <v>0</v>
      </c>
      <c r="K128" s="41"/>
      <c r="L128" s="45"/>
      <c r="M128" s="104"/>
      <c r="N128" s="208"/>
      <c r="O128" s="105"/>
      <c r="P128" s="209">
        <f>P129+P255</f>
        <v>0</v>
      </c>
      <c r="Q128" s="105"/>
      <c r="R128" s="209">
        <f>R129+R255</f>
        <v>1046.0348901999998</v>
      </c>
      <c r="S128" s="105"/>
      <c r="T128" s="210">
        <f>T129+T255</f>
        <v>932.912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75</v>
      </c>
      <c r="AU128" s="18" t="s">
        <v>106</v>
      </c>
      <c r="BK128" s="211">
        <f>BK129+BK255</f>
        <v>0</v>
      </c>
    </row>
    <row r="129" spans="1:63" s="12" customFormat="1" ht="25.9" customHeight="1">
      <c r="A129" s="12"/>
      <c r="B129" s="212"/>
      <c r="C129" s="213"/>
      <c r="D129" s="214" t="s">
        <v>75</v>
      </c>
      <c r="E129" s="215" t="s">
        <v>132</v>
      </c>
      <c r="F129" s="215" t="s">
        <v>133</v>
      </c>
      <c r="G129" s="213"/>
      <c r="H129" s="213"/>
      <c r="I129" s="216"/>
      <c r="J129" s="217">
        <f>BK129</f>
        <v>0</v>
      </c>
      <c r="K129" s="213"/>
      <c r="L129" s="218"/>
      <c r="M129" s="219"/>
      <c r="N129" s="220"/>
      <c r="O129" s="220"/>
      <c r="P129" s="221">
        <f>P130+P168+P211+P243+P253</f>
        <v>0</v>
      </c>
      <c r="Q129" s="220"/>
      <c r="R129" s="221">
        <f>R130+R168+R211+R243+R253</f>
        <v>1046.0348901999998</v>
      </c>
      <c r="S129" s="220"/>
      <c r="T129" s="222">
        <f>T130+T168+T211+T243+T253</f>
        <v>932.462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3" t="s">
        <v>83</v>
      </c>
      <c r="AT129" s="224" t="s">
        <v>75</v>
      </c>
      <c r="AU129" s="224" t="s">
        <v>76</v>
      </c>
      <c r="AY129" s="223" t="s">
        <v>134</v>
      </c>
      <c r="BK129" s="225">
        <f>BK130+BK168+BK211+BK243+BK253</f>
        <v>0</v>
      </c>
    </row>
    <row r="130" spans="1:63" s="12" customFormat="1" ht="22.8" customHeight="1">
      <c r="A130" s="12"/>
      <c r="B130" s="212"/>
      <c r="C130" s="213"/>
      <c r="D130" s="214" t="s">
        <v>75</v>
      </c>
      <c r="E130" s="226" t="s">
        <v>83</v>
      </c>
      <c r="F130" s="226" t="s">
        <v>135</v>
      </c>
      <c r="G130" s="213"/>
      <c r="H130" s="213"/>
      <c r="I130" s="216"/>
      <c r="J130" s="227">
        <f>BK130</f>
        <v>0</v>
      </c>
      <c r="K130" s="213"/>
      <c r="L130" s="218"/>
      <c r="M130" s="219"/>
      <c r="N130" s="220"/>
      <c r="O130" s="220"/>
      <c r="P130" s="221">
        <f>SUM(P131:P167)</f>
        <v>0</v>
      </c>
      <c r="Q130" s="220"/>
      <c r="R130" s="221">
        <f>SUM(R131:R167)</f>
        <v>144.78008799999998</v>
      </c>
      <c r="S130" s="220"/>
      <c r="T130" s="222">
        <f>SUM(T131:T167)</f>
        <v>932.462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3" t="s">
        <v>83</v>
      </c>
      <c r="AT130" s="224" t="s">
        <v>75</v>
      </c>
      <c r="AU130" s="224" t="s">
        <v>83</v>
      </c>
      <c r="AY130" s="223" t="s">
        <v>134</v>
      </c>
      <c r="BK130" s="225">
        <f>SUM(BK131:BK167)</f>
        <v>0</v>
      </c>
    </row>
    <row r="131" spans="1:65" s="2" customFormat="1" ht="33" customHeight="1">
      <c r="A131" s="39"/>
      <c r="B131" s="40"/>
      <c r="C131" s="228" t="s">
        <v>83</v>
      </c>
      <c r="D131" s="228" t="s">
        <v>136</v>
      </c>
      <c r="E131" s="229" t="s">
        <v>273</v>
      </c>
      <c r="F131" s="230" t="s">
        <v>274</v>
      </c>
      <c r="G131" s="231" t="s">
        <v>139</v>
      </c>
      <c r="H131" s="232">
        <v>481</v>
      </c>
      <c r="I131" s="233"/>
      <c r="J131" s="234">
        <f>ROUND(I131*H131,2)</f>
        <v>0</v>
      </c>
      <c r="K131" s="235"/>
      <c r="L131" s="45"/>
      <c r="M131" s="236" t="s">
        <v>1</v>
      </c>
      <c r="N131" s="237" t="s">
        <v>41</v>
      </c>
      <c r="O131" s="92"/>
      <c r="P131" s="238">
        <f>O131*H131</f>
        <v>0</v>
      </c>
      <c r="Q131" s="238">
        <v>0</v>
      </c>
      <c r="R131" s="238">
        <f>Q131*H131</f>
        <v>0</v>
      </c>
      <c r="S131" s="238">
        <v>0.255</v>
      </c>
      <c r="T131" s="239">
        <f>S131*H131</f>
        <v>122.655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0" t="s">
        <v>140</v>
      </c>
      <c r="AT131" s="240" t="s">
        <v>136</v>
      </c>
      <c r="AU131" s="240" t="s">
        <v>85</v>
      </c>
      <c r="AY131" s="18" t="s">
        <v>134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8" t="s">
        <v>83</v>
      </c>
      <c r="BK131" s="241">
        <f>ROUND(I131*H131,2)</f>
        <v>0</v>
      </c>
      <c r="BL131" s="18" t="s">
        <v>140</v>
      </c>
      <c r="BM131" s="240" t="s">
        <v>275</v>
      </c>
    </row>
    <row r="132" spans="1:51" s="13" customFormat="1" ht="12">
      <c r="A132" s="13"/>
      <c r="B132" s="242"/>
      <c r="C132" s="243"/>
      <c r="D132" s="244" t="s">
        <v>142</v>
      </c>
      <c r="E132" s="245" t="s">
        <v>1</v>
      </c>
      <c r="F132" s="246" t="s">
        <v>276</v>
      </c>
      <c r="G132" s="243"/>
      <c r="H132" s="247">
        <v>481</v>
      </c>
      <c r="I132" s="248"/>
      <c r="J132" s="243"/>
      <c r="K132" s="243"/>
      <c r="L132" s="249"/>
      <c r="M132" s="250"/>
      <c r="N132" s="251"/>
      <c r="O132" s="251"/>
      <c r="P132" s="251"/>
      <c r="Q132" s="251"/>
      <c r="R132" s="251"/>
      <c r="S132" s="251"/>
      <c r="T132" s="25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3" t="s">
        <v>142</v>
      </c>
      <c r="AU132" s="253" t="s">
        <v>85</v>
      </c>
      <c r="AV132" s="13" t="s">
        <v>85</v>
      </c>
      <c r="AW132" s="13" t="s">
        <v>32</v>
      </c>
      <c r="AX132" s="13" t="s">
        <v>83</v>
      </c>
      <c r="AY132" s="253" t="s">
        <v>134</v>
      </c>
    </row>
    <row r="133" spans="1:65" s="2" customFormat="1" ht="33" customHeight="1">
      <c r="A133" s="39"/>
      <c r="B133" s="40"/>
      <c r="C133" s="228" t="s">
        <v>85</v>
      </c>
      <c r="D133" s="228" t="s">
        <v>136</v>
      </c>
      <c r="E133" s="229" t="s">
        <v>277</v>
      </c>
      <c r="F133" s="230" t="s">
        <v>278</v>
      </c>
      <c r="G133" s="231" t="s">
        <v>139</v>
      </c>
      <c r="H133" s="232">
        <v>953</v>
      </c>
      <c r="I133" s="233"/>
      <c r="J133" s="234">
        <f>ROUND(I133*H133,2)</f>
        <v>0</v>
      </c>
      <c r="K133" s="235"/>
      <c r="L133" s="45"/>
      <c r="M133" s="236" t="s">
        <v>1</v>
      </c>
      <c r="N133" s="237" t="s">
        <v>41</v>
      </c>
      <c r="O133" s="92"/>
      <c r="P133" s="238">
        <f>O133*H133</f>
        <v>0</v>
      </c>
      <c r="Q133" s="238">
        <v>0</v>
      </c>
      <c r="R133" s="238">
        <f>Q133*H133</f>
        <v>0</v>
      </c>
      <c r="S133" s="238">
        <v>0.62</v>
      </c>
      <c r="T133" s="239">
        <f>S133*H133</f>
        <v>590.86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0" t="s">
        <v>140</v>
      </c>
      <c r="AT133" s="240" t="s">
        <v>136</v>
      </c>
      <c r="AU133" s="240" t="s">
        <v>85</v>
      </c>
      <c r="AY133" s="18" t="s">
        <v>134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8" t="s">
        <v>83</v>
      </c>
      <c r="BK133" s="241">
        <f>ROUND(I133*H133,2)</f>
        <v>0</v>
      </c>
      <c r="BL133" s="18" t="s">
        <v>140</v>
      </c>
      <c r="BM133" s="240" t="s">
        <v>279</v>
      </c>
    </row>
    <row r="134" spans="1:51" s="13" customFormat="1" ht="12">
      <c r="A134" s="13"/>
      <c r="B134" s="242"/>
      <c r="C134" s="243"/>
      <c r="D134" s="244" t="s">
        <v>142</v>
      </c>
      <c r="E134" s="245" t="s">
        <v>1</v>
      </c>
      <c r="F134" s="246" t="s">
        <v>280</v>
      </c>
      <c r="G134" s="243"/>
      <c r="H134" s="247">
        <v>340.9</v>
      </c>
      <c r="I134" s="248"/>
      <c r="J134" s="243"/>
      <c r="K134" s="243"/>
      <c r="L134" s="249"/>
      <c r="M134" s="250"/>
      <c r="N134" s="251"/>
      <c r="O134" s="251"/>
      <c r="P134" s="251"/>
      <c r="Q134" s="251"/>
      <c r="R134" s="251"/>
      <c r="S134" s="251"/>
      <c r="T134" s="25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3" t="s">
        <v>142</v>
      </c>
      <c r="AU134" s="253" t="s">
        <v>85</v>
      </c>
      <c r="AV134" s="13" t="s">
        <v>85</v>
      </c>
      <c r="AW134" s="13" t="s">
        <v>32</v>
      </c>
      <c r="AX134" s="13" t="s">
        <v>76</v>
      </c>
      <c r="AY134" s="253" t="s">
        <v>134</v>
      </c>
    </row>
    <row r="135" spans="1:51" s="13" customFormat="1" ht="12">
      <c r="A135" s="13"/>
      <c r="B135" s="242"/>
      <c r="C135" s="243"/>
      <c r="D135" s="244" t="s">
        <v>142</v>
      </c>
      <c r="E135" s="245" t="s">
        <v>1</v>
      </c>
      <c r="F135" s="246" t="s">
        <v>281</v>
      </c>
      <c r="G135" s="243"/>
      <c r="H135" s="247">
        <v>131.1</v>
      </c>
      <c r="I135" s="248"/>
      <c r="J135" s="243"/>
      <c r="K135" s="243"/>
      <c r="L135" s="249"/>
      <c r="M135" s="250"/>
      <c r="N135" s="251"/>
      <c r="O135" s="251"/>
      <c r="P135" s="251"/>
      <c r="Q135" s="251"/>
      <c r="R135" s="251"/>
      <c r="S135" s="251"/>
      <c r="T135" s="25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3" t="s">
        <v>142</v>
      </c>
      <c r="AU135" s="253" t="s">
        <v>85</v>
      </c>
      <c r="AV135" s="13" t="s">
        <v>85</v>
      </c>
      <c r="AW135" s="13" t="s">
        <v>32</v>
      </c>
      <c r="AX135" s="13" t="s">
        <v>76</v>
      </c>
      <c r="AY135" s="253" t="s">
        <v>134</v>
      </c>
    </row>
    <row r="136" spans="1:51" s="13" customFormat="1" ht="12">
      <c r="A136" s="13"/>
      <c r="B136" s="242"/>
      <c r="C136" s="243"/>
      <c r="D136" s="244" t="s">
        <v>142</v>
      </c>
      <c r="E136" s="245" t="s">
        <v>1</v>
      </c>
      <c r="F136" s="246" t="s">
        <v>282</v>
      </c>
      <c r="G136" s="243"/>
      <c r="H136" s="247">
        <v>481</v>
      </c>
      <c r="I136" s="248"/>
      <c r="J136" s="243"/>
      <c r="K136" s="243"/>
      <c r="L136" s="249"/>
      <c r="M136" s="250"/>
      <c r="N136" s="251"/>
      <c r="O136" s="251"/>
      <c r="P136" s="251"/>
      <c r="Q136" s="251"/>
      <c r="R136" s="251"/>
      <c r="S136" s="251"/>
      <c r="T136" s="25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3" t="s">
        <v>142</v>
      </c>
      <c r="AU136" s="253" t="s">
        <v>85</v>
      </c>
      <c r="AV136" s="13" t="s">
        <v>85</v>
      </c>
      <c r="AW136" s="13" t="s">
        <v>32</v>
      </c>
      <c r="AX136" s="13" t="s">
        <v>76</v>
      </c>
      <c r="AY136" s="253" t="s">
        <v>134</v>
      </c>
    </row>
    <row r="137" spans="1:51" s="14" customFormat="1" ht="12">
      <c r="A137" s="14"/>
      <c r="B137" s="254"/>
      <c r="C137" s="255"/>
      <c r="D137" s="244" t="s">
        <v>142</v>
      </c>
      <c r="E137" s="256" t="s">
        <v>1</v>
      </c>
      <c r="F137" s="257" t="s">
        <v>149</v>
      </c>
      <c r="G137" s="255"/>
      <c r="H137" s="258">
        <v>953</v>
      </c>
      <c r="I137" s="259"/>
      <c r="J137" s="255"/>
      <c r="K137" s="255"/>
      <c r="L137" s="260"/>
      <c r="M137" s="261"/>
      <c r="N137" s="262"/>
      <c r="O137" s="262"/>
      <c r="P137" s="262"/>
      <c r="Q137" s="262"/>
      <c r="R137" s="262"/>
      <c r="S137" s="262"/>
      <c r="T137" s="263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64" t="s">
        <v>142</v>
      </c>
      <c r="AU137" s="264" t="s">
        <v>85</v>
      </c>
      <c r="AV137" s="14" t="s">
        <v>140</v>
      </c>
      <c r="AW137" s="14" t="s">
        <v>32</v>
      </c>
      <c r="AX137" s="14" t="s">
        <v>83</v>
      </c>
      <c r="AY137" s="264" t="s">
        <v>134</v>
      </c>
    </row>
    <row r="138" spans="1:65" s="2" customFormat="1" ht="24.15" customHeight="1">
      <c r="A138" s="39"/>
      <c r="B138" s="40"/>
      <c r="C138" s="228" t="s">
        <v>150</v>
      </c>
      <c r="D138" s="228" t="s">
        <v>136</v>
      </c>
      <c r="E138" s="229" t="s">
        <v>283</v>
      </c>
      <c r="F138" s="230" t="s">
        <v>284</v>
      </c>
      <c r="G138" s="231" t="s">
        <v>139</v>
      </c>
      <c r="H138" s="232">
        <v>340.9</v>
      </c>
      <c r="I138" s="233"/>
      <c r="J138" s="234">
        <f>ROUND(I138*H138,2)</f>
        <v>0</v>
      </c>
      <c r="K138" s="235"/>
      <c r="L138" s="45"/>
      <c r="M138" s="236" t="s">
        <v>1</v>
      </c>
      <c r="N138" s="237" t="s">
        <v>41</v>
      </c>
      <c r="O138" s="92"/>
      <c r="P138" s="238">
        <f>O138*H138</f>
        <v>0</v>
      </c>
      <c r="Q138" s="238">
        <v>0</v>
      </c>
      <c r="R138" s="238">
        <f>Q138*H138</f>
        <v>0</v>
      </c>
      <c r="S138" s="238">
        <v>0.22</v>
      </c>
      <c r="T138" s="239">
        <f>S138*H138</f>
        <v>74.99799999999999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0" t="s">
        <v>140</v>
      </c>
      <c r="AT138" s="240" t="s">
        <v>136</v>
      </c>
      <c r="AU138" s="240" t="s">
        <v>85</v>
      </c>
      <c r="AY138" s="18" t="s">
        <v>134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8" t="s">
        <v>83</v>
      </c>
      <c r="BK138" s="241">
        <f>ROUND(I138*H138,2)</f>
        <v>0</v>
      </c>
      <c r="BL138" s="18" t="s">
        <v>140</v>
      </c>
      <c r="BM138" s="240" t="s">
        <v>285</v>
      </c>
    </row>
    <row r="139" spans="1:51" s="13" customFormat="1" ht="12">
      <c r="A139" s="13"/>
      <c r="B139" s="242"/>
      <c r="C139" s="243"/>
      <c r="D139" s="244" t="s">
        <v>142</v>
      </c>
      <c r="E139" s="245" t="s">
        <v>1</v>
      </c>
      <c r="F139" s="246" t="s">
        <v>286</v>
      </c>
      <c r="G139" s="243"/>
      <c r="H139" s="247">
        <v>340.9</v>
      </c>
      <c r="I139" s="248"/>
      <c r="J139" s="243"/>
      <c r="K139" s="243"/>
      <c r="L139" s="249"/>
      <c r="M139" s="250"/>
      <c r="N139" s="251"/>
      <c r="O139" s="251"/>
      <c r="P139" s="251"/>
      <c r="Q139" s="251"/>
      <c r="R139" s="251"/>
      <c r="S139" s="251"/>
      <c r="T139" s="25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3" t="s">
        <v>142</v>
      </c>
      <c r="AU139" s="253" t="s">
        <v>85</v>
      </c>
      <c r="AV139" s="13" t="s">
        <v>85</v>
      </c>
      <c r="AW139" s="13" t="s">
        <v>32</v>
      </c>
      <c r="AX139" s="13" t="s">
        <v>83</v>
      </c>
      <c r="AY139" s="253" t="s">
        <v>134</v>
      </c>
    </row>
    <row r="140" spans="1:65" s="2" customFormat="1" ht="24.15" customHeight="1">
      <c r="A140" s="39"/>
      <c r="B140" s="40"/>
      <c r="C140" s="228" t="s">
        <v>140</v>
      </c>
      <c r="D140" s="228" t="s">
        <v>136</v>
      </c>
      <c r="E140" s="229" t="s">
        <v>287</v>
      </c>
      <c r="F140" s="230" t="s">
        <v>288</v>
      </c>
      <c r="G140" s="231" t="s">
        <v>139</v>
      </c>
      <c r="H140" s="232">
        <v>34.1</v>
      </c>
      <c r="I140" s="233"/>
      <c r="J140" s="234">
        <f>ROUND(I140*H140,2)</f>
        <v>0</v>
      </c>
      <c r="K140" s="235"/>
      <c r="L140" s="45"/>
      <c r="M140" s="236" t="s">
        <v>1</v>
      </c>
      <c r="N140" s="237" t="s">
        <v>41</v>
      </c>
      <c r="O140" s="92"/>
      <c r="P140" s="238">
        <f>O140*H140</f>
        <v>0</v>
      </c>
      <c r="Q140" s="238">
        <v>0</v>
      </c>
      <c r="R140" s="238">
        <f>Q140*H140</f>
        <v>0</v>
      </c>
      <c r="S140" s="238">
        <v>0.625</v>
      </c>
      <c r="T140" s="239">
        <f>S140*H140</f>
        <v>21.3125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0" t="s">
        <v>140</v>
      </c>
      <c r="AT140" s="240" t="s">
        <v>136</v>
      </c>
      <c r="AU140" s="240" t="s">
        <v>85</v>
      </c>
      <c r="AY140" s="18" t="s">
        <v>134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8" t="s">
        <v>83</v>
      </c>
      <c r="BK140" s="241">
        <f>ROUND(I140*H140,2)</f>
        <v>0</v>
      </c>
      <c r="BL140" s="18" t="s">
        <v>140</v>
      </c>
      <c r="BM140" s="240" t="s">
        <v>289</v>
      </c>
    </row>
    <row r="141" spans="1:51" s="13" customFormat="1" ht="12">
      <c r="A141" s="13"/>
      <c r="B141" s="242"/>
      <c r="C141" s="243"/>
      <c r="D141" s="244" t="s">
        <v>142</v>
      </c>
      <c r="E141" s="245" t="s">
        <v>1</v>
      </c>
      <c r="F141" s="246" t="s">
        <v>290</v>
      </c>
      <c r="G141" s="243"/>
      <c r="H141" s="247">
        <v>34.1</v>
      </c>
      <c r="I141" s="248"/>
      <c r="J141" s="243"/>
      <c r="K141" s="243"/>
      <c r="L141" s="249"/>
      <c r="M141" s="250"/>
      <c r="N141" s="251"/>
      <c r="O141" s="251"/>
      <c r="P141" s="251"/>
      <c r="Q141" s="251"/>
      <c r="R141" s="251"/>
      <c r="S141" s="251"/>
      <c r="T141" s="25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3" t="s">
        <v>142</v>
      </c>
      <c r="AU141" s="253" t="s">
        <v>85</v>
      </c>
      <c r="AV141" s="13" t="s">
        <v>85</v>
      </c>
      <c r="AW141" s="13" t="s">
        <v>32</v>
      </c>
      <c r="AX141" s="13" t="s">
        <v>83</v>
      </c>
      <c r="AY141" s="253" t="s">
        <v>134</v>
      </c>
    </row>
    <row r="142" spans="1:65" s="2" customFormat="1" ht="16.5" customHeight="1">
      <c r="A142" s="39"/>
      <c r="B142" s="40"/>
      <c r="C142" s="228" t="s">
        <v>156</v>
      </c>
      <c r="D142" s="228" t="s">
        <v>136</v>
      </c>
      <c r="E142" s="229" t="s">
        <v>291</v>
      </c>
      <c r="F142" s="230" t="s">
        <v>292</v>
      </c>
      <c r="G142" s="231" t="s">
        <v>153</v>
      </c>
      <c r="H142" s="232">
        <v>159</v>
      </c>
      <c r="I142" s="233"/>
      <c r="J142" s="234">
        <f>ROUND(I142*H142,2)</f>
        <v>0</v>
      </c>
      <c r="K142" s="235"/>
      <c r="L142" s="45"/>
      <c r="M142" s="236" t="s">
        <v>1</v>
      </c>
      <c r="N142" s="237" t="s">
        <v>41</v>
      </c>
      <c r="O142" s="92"/>
      <c r="P142" s="238">
        <f>O142*H142</f>
        <v>0</v>
      </c>
      <c r="Q142" s="238">
        <v>0</v>
      </c>
      <c r="R142" s="238">
        <f>Q142*H142</f>
        <v>0</v>
      </c>
      <c r="S142" s="238">
        <v>0.29</v>
      </c>
      <c r="T142" s="239">
        <f>S142*H142</f>
        <v>46.11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0" t="s">
        <v>140</v>
      </c>
      <c r="AT142" s="240" t="s">
        <v>136</v>
      </c>
      <c r="AU142" s="240" t="s">
        <v>85</v>
      </c>
      <c r="AY142" s="18" t="s">
        <v>134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8" t="s">
        <v>83</v>
      </c>
      <c r="BK142" s="241">
        <f>ROUND(I142*H142,2)</f>
        <v>0</v>
      </c>
      <c r="BL142" s="18" t="s">
        <v>140</v>
      </c>
      <c r="BM142" s="240" t="s">
        <v>293</v>
      </c>
    </row>
    <row r="143" spans="1:51" s="13" customFormat="1" ht="12">
      <c r="A143" s="13"/>
      <c r="B143" s="242"/>
      <c r="C143" s="243"/>
      <c r="D143" s="244" t="s">
        <v>142</v>
      </c>
      <c r="E143" s="245" t="s">
        <v>1</v>
      </c>
      <c r="F143" s="246" t="s">
        <v>294</v>
      </c>
      <c r="G143" s="243"/>
      <c r="H143" s="247">
        <v>159</v>
      </c>
      <c r="I143" s="248"/>
      <c r="J143" s="243"/>
      <c r="K143" s="243"/>
      <c r="L143" s="249"/>
      <c r="M143" s="250"/>
      <c r="N143" s="251"/>
      <c r="O143" s="251"/>
      <c r="P143" s="251"/>
      <c r="Q143" s="251"/>
      <c r="R143" s="251"/>
      <c r="S143" s="251"/>
      <c r="T143" s="25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3" t="s">
        <v>142</v>
      </c>
      <c r="AU143" s="253" t="s">
        <v>85</v>
      </c>
      <c r="AV143" s="13" t="s">
        <v>85</v>
      </c>
      <c r="AW143" s="13" t="s">
        <v>32</v>
      </c>
      <c r="AX143" s="13" t="s">
        <v>83</v>
      </c>
      <c r="AY143" s="253" t="s">
        <v>134</v>
      </c>
    </row>
    <row r="144" spans="1:65" s="2" customFormat="1" ht="16.5" customHeight="1">
      <c r="A144" s="39"/>
      <c r="B144" s="40"/>
      <c r="C144" s="228" t="s">
        <v>164</v>
      </c>
      <c r="D144" s="228" t="s">
        <v>136</v>
      </c>
      <c r="E144" s="229" t="s">
        <v>295</v>
      </c>
      <c r="F144" s="230" t="s">
        <v>296</v>
      </c>
      <c r="G144" s="231" t="s">
        <v>153</v>
      </c>
      <c r="H144" s="232">
        <v>373.3</v>
      </c>
      <c r="I144" s="233"/>
      <c r="J144" s="234">
        <f>ROUND(I144*H144,2)</f>
        <v>0</v>
      </c>
      <c r="K144" s="235"/>
      <c r="L144" s="45"/>
      <c r="M144" s="236" t="s">
        <v>1</v>
      </c>
      <c r="N144" s="237" t="s">
        <v>41</v>
      </c>
      <c r="O144" s="92"/>
      <c r="P144" s="238">
        <f>O144*H144</f>
        <v>0</v>
      </c>
      <c r="Q144" s="238">
        <v>0</v>
      </c>
      <c r="R144" s="238">
        <f>Q144*H144</f>
        <v>0</v>
      </c>
      <c r="S144" s="238">
        <v>0.205</v>
      </c>
      <c r="T144" s="239">
        <f>S144*H144</f>
        <v>76.5265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0" t="s">
        <v>140</v>
      </c>
      <c r="AT144" s="240" t="s">
        <v>136</v>
      </c>
      <c r="AU144" s="240" t="s">
        <v>85</v>
      </c>
      <c r="AY144" s="18" t="s">
        <v>134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8" t="s">
        <v>83</v>
      </c>
      <c r="BK144" s="241">
        <f>ROUND(I144*H144,2)</f>
        <v>0</v>
      </c>
      <c r="BL144" s="18" t="s">
        <v>140</v>
      </c>
      <c r="BM144" s="240" t="s">
        <v>297</v>
      </c>
    </row>
    <row r="145" spans="1:51" s="13" customFormat="1" ht="12">
      <c r="A145" s="13"/>
      <c r="B145" s="242"/>
      <c r="C145" s="243"/>
      <c r="D145" s="244" t="s">
        <v>142</v>
      </c>
      <c r="E145" s="245" t="s">
        <v>1</v>
      </c>
      <c r="F145" s="246" t="s">
        <v>298</v>
      </c>
      <c r="G145" s="243"/>
      <c r="H145" s="247">
        <v>373.3</v>
      </c>
      <c r="I145" s="248"/>
      <c r="J145" s="243"/>
      <c r="K145" s="243"/>
      <c r="L145" s="249"/>
      <c r="M145" s="250"/>
      <c r="N145" s="251"/>
      <c r="O145" s="251"/>
      <c r="P145" s="251"/>
      <c r="Q145" s="251"/>
      <c r="R145" s="251"/>
      <c r="S145" s="251"/>
      <c r="T145" s="25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3" t="s">
        <v>142</v>
      </c>
      <c r="AU145" s="253" t="s">
        <v>85</v>
      </c>
      <c r="AV145" s="13" t="s">
        <v>85</v>
      </c>
      <c r="AW145" s="13" t="s">
        <v>32</v>
      </c>
      <c r="AX145" s="13" t="s">
        <v>83</v>
      </c>
      <c r="AY145" s="253" t="s">
        <v>134</v>
      </c>
    </row>
    <row r="146" spans="1:65" s="2" customFormat="1" ht="33" customHeight="1">
      <c r="A146" s="39"/>
      <c r="B146" s="40"/>
      <c r="C146" s="228" t="s">
        <v>170</v>
      </c>
      <c r="D146" s="228" t="s">
        <v>136</v>
      </c>
      <c r="E146" s="229" t="s">
        <v>299</v>
      </c>
      <c r="F146" s="230" t="s">
        <v>300</v>
      </c>
      <c r="G146" s="231" t="s">
        <v>301</v>
      </c>
      <c r="H146" s="232">
        <v>5.92</v>
      </c>
      <c r="I146" s="233"/>
      <c r="J146" s="234">
        <f>ROUND(I146*H146,2)</f>
        <v>0</v>
      </c>
      <c r="K146" s="235"/>
      <c r="L146" s="45"/>
      <c r="M146" s="236" t="s">
        <v>1</v>
      </c>
      <c r="N146" s="237" t="s">
        <v>41</v>
      </c>
      <c r="O146" s="92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0" t="s">
        <v>140</v>
      </c>
      <c r="AT146" s="240" t="s">
        <v>136</v>
      </c>
      <c r="AU146" s="240" t="s">
        <v>85</v>
      </c>
      <c r="AY146" s="18" t="s">
        <v>134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8" t="s">
        <v>83</v>
      </c>
      <c r="BK146" s="241">
        <f>ROUND(I146*H146,2)</f>
        <v>0</v>
      </c>
      <c r="BL146" s="18" t="s">
        <v>140</v>
      </c>
      <c r="BM146" s="240" t="s">
        <v>302</v>
      </c>
    </row>
    <row r="147" spans="1:51" s="13" customFormat="1" ht="12">
      <c r="A147" s="13"/>
      <c r="B147" s="242"/>
      <c r="C147" s="243"/>
      <c r="D147" s="244" t="s">
        <v>142</v>
      </c>
      <c r="E147" s="245" t="s">
        <v>1</v>
      </c>
      <c r="F147" s="246" t="s">
        <v>303</v>
      </c>
      <c r="G147" s="243"/>
      <c r="H147" s="247">
        <v>5.92</v>
      </c>
      <c r="I147" s="248"/>
      <c r="J147" s="243"/>
      <c r="K147" s="243"/>
      <c r="L147" s="249"/>
      <c r="M147" s="250"/>
      <c r="N147" s="251"/>
      <c r="O147" s="251"/>
      <c r="P147" s="251"/>
      <c r="Q147" s="251"/>
      <c r="R147" s="251"/>
      <c r="S147" s="251"/>
      <c r="T147" s="25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3" t="s">
        <v>142</v>
      </c>
      <c r="AU147" s="253" t="s">
        <v>85</v>
      </c>
      <c r="AV147" s="13" t="s">
        <v>85</v>
      </c>
      <c r="AW147" s="13" t="s">
        <v>32</v>
      </c>
      <c r="AX147" s="13" t="s">
        <v>83</v>
      </c>
      <c r="AY147" s="253" t="s">
        <v>134</v>
      </c>
    </row>
    <row r="148" spans="1:65" s="2" customFormat="1" ht="37.8" customHeight="1">
      <c r="A148" s="39"/>
      <c r="B148" s="40"/>
      <c r="C148" s="228" t="s">
        <v>168</v>
      </c>
      <c r="D148" s="228" t="s">
        <v>136</v>
      </c>
      <c r="E148" s="229" t="s">
        <v>304</v>
      </c>
      <c r="F148" s="230" t="s">
        <v>305</v>
      </c>
      <c r="G148" s="231" t="s">
        <v>301</v>
      </c>
      <c r="H148" s="232">
        <v>80.4</v>
      </c>
      <c r="I148" s="233"/>
      <c r="J148" s="234">
        <f>ROUND(I148*H148,2)</f>
        <v>0</v>
      </c>
      <c r="K148" s="235"/>
      <c r="L148" s="45"/>
      <c r="M148" s="236" t="s">
        <v>1</v>
      </c>
      <c r="N148" s="237" t="s">
        <v>41</v>
      </c>
      <c r="O148" s="92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0" t="s">
        <v>140</v>
      </c>
      <c r="AT148" s="240" t="s">
        <v>136</v>
      </c>
      <c r="AU148" s="240" t="s">
        <v>85</v>
      </c>
      <c r="AY148" s="18" t="s">
        <v>134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8" t="s">
        <v>83</v>
      </c>
      <c r="BK148" s="241">
        <f>ROUND(I148*H148,2)</f>
        <v>0</v>
      </c>
      <c r="BL148" s="18" t="s">
        <v>140</v>
      </c>
      <c r="BM148" s="240" t="s">
        <v>306</v>
      </c>
    </row>
    <row r="149" spans="1:51" s="13" customFormat="1" ht="12">
      <c r="A149" s="13"/>
      <c r="B149" s="242"/>
      <c r="C149" s="243"/>
      <c r="D149" s="244" t="s">
        <v>142</v>
      </c>
      <c r="E149" s="245" t="s">
        <v>1</v>
      </c>
      <c r="F149" s="246" t="s">
        <v>307</v>
      </c>
      <c r="G149" s="243"/>
      <c r="H149" s="247">
        <v>80.4</v>
      </c>
      <c r="I149" s="248"/>
      <c r="J149" s="243"/>
      <c r="K149" s="243"/>
      <c r="L149" s="249"/>
      <c r="M149" s="250"/>
      <c r="N149" s="251"/>
      <c r="O149" s="251"/>
      <c r="P149" s="251"/>
      <c r="Q149" s="251"/>
      <c r="R149" s="251"/>
      <c r="S149" s="251"/>
      <c r="T149" s="25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3" t="s">
        <v>142</v>
      </c>
      <c r="AU149" s="253" t="s">
        <v>85</v>
      </c>
      <c r="AV149" s="13" t="s">
        <v>85</v>
      </c>
      <c r="AW149" s="13" t="s">
        <v>32</v>
      </c>
      <c r="AX149" s="13" t="s">
        <v>83</v>
      </c>
      <c r="AY149" s="253" t="s">
        <v>134</v>
      </c>
    </row>
    <row r="150" spans="1:65" s="2" customFormat="1" ht="37.8" customHeight="1">
      <c r="A150" s="39"/>
      <c r="B150" s="40"/>
      <c r="C150" s="228" t="s">
        <v>178</v>
      </c>
      <c r="D150" s="228" t="s">
        <v>136</v>
      </c>
      <c r="E150" s="229" t="s">
        <v>308</v>
      </c>
      <c r="F150" s="230" t="s">
        <v>309</v>
      </c>
      <c r="G150" s="231" t="s">
        <v>301</v>
      </c>
      <c r="H150" s="232">
        <v>1206</v>
      </c>
      <c r="I150" s="233"/>
      <c r="J150" s="234">
        <f>ROUND(I150*H150,2)</f>
        <v>0</v>
      </c>
      <c r="K150" s="235"/>
      <c r="L150" s="45"/>
      <c r="M150" s="236" t="s">
        <v>1</v>
      </c>
      <c r="N150" s="237" t="s">
        <v>41</v>
      </c>
      <c r="O150" s="92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0" t="s">
        <v>140</v>
      </c>
      <c r="AT150" s="240" t="s">
        <v>136</v>
      </c>
      <c r="AU150" s="240" t="s">
        <v>85</v>
      </c>
      <c r="AY150" s="18" t="s">
        <v>134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8" t="s">
        <v>83</v>
      </c>
      <c r="BK150" s="241">
        <f>ROUND(I150*H150,2)</f>
        <v>0</v>
      </c>
      <c r="BL150" s="18" t="s">
        <v>140</v>
      </c>
      <c r="BM150" s="240" t="s">
        <v>310</v>
      </c>
    </row>
    <row r="151" spans="1:51" s="13" customFormat="1" ht="12">
      <c r="A151" s="13"/>
      <c r="B151" s="242"/>
      <c r="C151" s="243"/>
      <c r="D151" s="244" t="s">
        <v>142</v>
      </c>
      <c r="E151" s="245" t="s">
        <v>1</v>
      </c>
      <c r="F151" s="246" t="s">
        <v>307</v>
      </c>
      <c r="G151" s="243"/>
      <c r="H151" s="247">
        <v>80.4</v>
      </c>
      <c r="I151" s="248"/>
      <c r="J151" s="243"/>
      <c r="K151" s="243"/>
      <c r="L151" s="249"/>
      <c r="M151" s="250"/>
      <c r="N151" s="251"/>
      <c r="O151" s="251"/>
      <c r="P151" s="251"/>
      <c r="Q151" s="251"/>
      <c r="R151" s="251"/>
      <c r="S151" s="251"/>
      <c r="T151" s="25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3" t="s">
        <v>142</v>
      </c>
      <c r="AU151" s="253" t="s">
        <v>85</v>
      </c>
      <c r="AV151" s="13" t="s">
        <v>85</v>
      </c>
      <c r="AW151" s="13" t="s">
        <v>32</v>
      </c>
      <c r="AX151" s="13" t="s">
        <v>83</v>
      </c>
      <c r="AY151" s="253" t="s">
        <v>134</v>
      </c>
    </row>
    <row r="152" spans="1:51" s="13" customFormat="1" ht="12">
      <c r="A152" s="13"/>
      <c r="B152" s="242"/>
      <c r="C152" s="243"/>
      <c r="D152" s="244" t="s">
        <v>142</v>
      </c>
      <c r="E152" s="243"/>
      <c r="F152" s="246" t="s">
        <v>311</v>
      </c>
      <c r="G152" s="243"/>
      <c r="H152" s="247">
        <v>1206</v>
      </c>
      <c r="I152" s="248"/>
      <c r="J152" s="243"/>
      <c r="K152" s="243"/>
      <c r="L152" s="249"/>
      <c r="M152" s="250"/>
      <c r="N152" s="251"/>
      <c r="O152" s="251"/>
      <c r="P152" s="251"/>
      <c r="Q152" s="251"/>
      <c r="R152" s="251"/>
      <c r="S152" s="251"/>
      <c r="T152" s="25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3" t="s">
        <v>142</v>
      </c>
      <c r="AU152" s="253" t="s">
        <v>85</v>
      </c>
      <c r="AV152" s="13" t="s">
        <v>85</v>
      </c>
      <c r="AW152" s="13" t="s">
        <v>4</v>
      </c>
      <c r="AX152" s="13" t="s">
        <v>83</v>
      </c>
      <c r="AY152" s="253" t="s">
        <v>134</v>
      </c>
    </row>
    <row r="153" spans="1:65" s="2" customFormat="1" ht="16.5" customHeight="1">
      <c r="A153" s="39"/>
      <c r="B153" s="40"/>
      <c r="C153" s="270" t="s">
        <v>182</v>
      </c>
      <c r="D153" s="270" t="s">
        <v>312</v>
      </c>
      <c r="E153" s="271" t="s">
        <v>313</v>
      </c>
      <c r="F153" s="272" t="s">
        <v>314</v>
      </c>
      <c r="G153" s="273" t="s">
        <v>214</v>
      </c>
      <c r="H153" s="274">
        <v>144.72</v>
      </c>
      <c r="I153" s="275"/>
      <c r="J153" s="276">
        <f>ROUND(I153*H153,2)</f>
        <v>0</v>
      </c>
      <c r="K153" s="277"/>
      <c r="L153" s="278"/>
      <c r="M153" s="279" t="s">
        <v>1</v>
      </c>
      <c r="N153" s="280" t="s">
        <v>41</v>
      </c>
      <c r="O153" s="92"/>
      <c r="P153" s="238">
        <f>O153*H153</f>
        <v>0</v>
      </c>
      <c r="Q153" s="238">
        <v>1</v>
      </c>
      <c r="R153" s="238">
        <f>Q153*H153</f>
        <v>144.72</v>
      </c>
      <c r="S153" s="238">
        <v>0</v>
      </c>
      <c r="T153" s="23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0" t="s">
        <v>168</v>
      </c>
      <c r="AT153" s="240" t="s">
        <v>312</v>
      </c>
      <c r="AU153" s="240" t="s">
        <v>85</v>
      </c>
      <c r="AY153" s="18" t="s">
        <v>134</v>
      </c>
      <c r="BE153" s="241">
        <f>IF(N153="základní",J153,0)</f>
        <v>0</v>
      </c>
      <c r="BF153" s="241">
        <f>IF(N153="snížená",J153,0)</f>
        <v>0</v>
      </c>
      <c r="BG153" s="241">
        <f>IF(N153="zákl. přenesená",J153,0)</f>
        <v>0</v>
      </c>
      <c r="BH153" s="241">
        <f>IF(N153="sníž. přenesená",J153,0)</f>
        <v>0</v>
      </c>
      <c r="BI153" s="241">
        <f>IF(N153="nulová",J153,0)</f>
        <v>0</v>
      </c>
      <c r="BJ153" s="18" t="s">
        <v>83</v>
      </c>
      <c r="BK153" s="241">
        <f>ROUND(I153*H153,2)</f>
        <v>0</v>
      </c>
      <c r="BL153" s="18" t="s">
        <v>140</v>
      </c>
      <c r="BM153" s="240" t="s">
        <v>315</v>
      </c>
    </row>
    <row r="154" spans="1:51" s="13" customFormat="1" ht="12">
      <c r="A154" s="13"/>
      <c r="B154" s="242"/>
      <c r="C154" s="243"/>
      <c r="D154" s="244" t="s">
        <v>142</v>
      </c>
      <c r="E154" s="245" t="s">
        <v>1</v>
      </c>
      <c r="F154" s="246" t="s">
        <v>316</v>
      </c>
      <c r="G154" s="243"/>
      <c r="H154" s="247">
        <v>144.72</v>
      </c>
      <c r="I154" s="248"/>
      <c r="J154" s="243"/>
      <c r="K154" s="243"/>
      <c r="L154" s="249"/>
      <c r="M154" s="250"/>
      <c r="N154" s="251"/>
      <c r="O154" s="251"/>
      <c r="P154" s="251"/>
      <c r="Q154" s="251"/>
      <c r="R154" s="251"/>
      <c r="S154" s="251"/>
      <c r="T154" s="25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3" t="s">
        <v>142</v>
      </c>
      <c r="AU154" s="253" t="s">
        <v>85</v>
      </c>
      <c r="AV154" s="13" t="s">
        <v>85</v>
      </c>
      <c r="AW154" s="13" t="s">
        <v>32</v>
      </c>
      <c r="AX154" s="13" t="s">
        <v>83</v>
      </c>
      <c r="AY154" s="253" t="s">
        <v>134</v>
      </c>
    </row>
    <row r="155" spans="1:65" s="2" customFormat="1" ht="24.15" customHeight="1">
      <c r="A155" s="39"/>
      <c r="B155" s="40"/>
      <c r="C155" s="228" t="s">
        <v>187</v>
      </c>
      <c r="D155" s="228" t="s">
        <v>136</v>
      </c>
      <c r="E155" s="229" t="s">
        <v>317</v>
      </c>
      <c r="F155" s="230" t="s">
        <v>318</v>
      </c>
      <c r="G155" s="231" t="s">
        <v>139</v>
      </c>
      <c r="H155" s="232">
        <v>163.6</v>
      </c>
      <c r="I155" s="233"/>
      <c r="J155" s="234">
        <f>ROUND(I155*H155,2)</f>
        <v>0</v>
      </c>
      <c r="K155" s="235"/>
      <c r="L155" s="45"/>
      <c r="M155" s="236" t="s">
        <v>1</v>
      </c>
      <c r="N155" s="237" t="s">
        <v>41</v>
      </c>
      <c r="O155" s="92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0" t="s">
        <v>140</v>
      </c>
      <c r="AT155" s="240" t="s">
        <v>136</v>
      </c>
      <c r="AU155" s="240" t="s">
        <v>85</v>
      </c>
      <c r="AY155" s="18" t="s">
        <v>134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8" t="s">
        <v>83</v>
      </c>
      <c r="BK155" s="241">
        <f>ROUND(I155*H155,2)</f>
        <v>0</v>
      </c>
      <c r="BL155" s="18" t="s">
        <v>140</v>
      </c>
      <c r="BM155" s="240" t="s">
        <v>319</v>
      </c>
    </row>
    <row r="156" spans="1:65" s="2" customFormat="1" ht="24.15" customHeight="1">
      <c r="A156" s="39"/>
      <c r="B156" s="40"/>
      <c r="C156" s="228" t="s">
        <v>192</v>
      </c>
      <c r="D156" s="228" t="s">
        <v>136</v>
      </c>
      <c r="E156" s="229" t="s">
        <v>320</v>
      </c>
      <c r="F156" s="230" t="s">
        <v>321</v>
      </c>
      <c r="G156" s="231" t="s">
        <v>139</v>
      </c>
      <c r="H156" s="232">
        <v>163.6</v>
      </c>
      <c r="I156" s="233"/>
      <c r="J156" s="234">
        <f>ROUND(I156*H156,2)</f>
        <v>0</v>
      </c>
      <c r="K156" s="235"/>
      <c r="L156" s="45"/>
      <c r="M156" s="236" t="s">
        <v>1</v>
      </c>
      <c r="N156" s="237" t="s">
        <v>41</v>
      </c>
      <c r="O156" s="92"/>
      <c r="P156" s="238">
        <f>O156*H156</f>
        <v>0</v>
      </c>
      <c r="Q156" s="238">
        <v>0</v>
      </c>
      <c r="R156" s="238">
        <f>Q156*H156</f>
        <v>0</v>
      </c>
      <c r="S156" s="238">
        <v>0</v>
      </c>
      <c r="T156" s="23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0" t="s">
        <v>140</v>
      </c>
      <c r="AT156" s="240" t="s">
        <v>136</v>
      </c>
      <c r="AU156" s="240" t="s">
        <v>85</v>
      </c>
      <c r="AY156" s="18" t="s">
        <v>134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8" t="s">
        <v>83</v>
      </c>
      <c r="BK156" s="241">
        <f>ROUND(I156*H156,2)</f>
        <v>0</v>
      </c>
      <c r="BL156" s="18" t="s">
        <v>140</v>
      </c>
      <c r="BM156" s="240" t="s">
        <v>322</v>
      </c>
    </row>
    <row r="157" spans="1:65" s="2" customFormat="1" ht="16.5" customHeight="1">
      <c r="A157" s="39"/>
      <c r="B157" s="40"/>
      <c r="C157" s="270" t="s">
        <v>200</v>
      </c>
      <c r="D157" s="270" t="s">
        <v>312</v>
      </c>
      <c r="E157" s="271" t="s">
        <v>323</v>
      </c>
      <c r="F157" s="272" t="s">
        <v>324</v>
      </c>
      <c r="G157" s="273" t="s">
        <v>325</v>
      </c>
      <c r="H157" s="274">
        <v>4.908</v>
      </c>
      <c r="I157" s="275"/>
      <c r="J157" s="276">
        <f>ROUND(I157*H157,2)</f>
        <v>0</v>
      </c>
      <c r="K157" s="277"/>
      <c r="L157" s="278"/>
      <c r="M157" s="279" t="s">
        <v>1</v>
      </c>
      <c r="N157" s="280" t="s">
        <v>41</v>
      </c>
      <c r="O157" s="92"/>
      <c r="P157" s="238">
        <f>O157*H157</f>
        <v>0</v>
      </c>
      <c r="Q157" s="238">
        <v>0.001</v>
      </c>
      <c r="R157" s="238">
        <f>Q157*H157</f>
        <v>0.004908</v>
      </c>
      <c r="S157" s="238">
        <v>0</v>
      </c>
      <c r="T157" s="23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0" t="s">
        <v>168</v>
      </c>
      <c r="AT157" s="240" t="s">
        <v>312</v>
      </c>
      <c r="AU157" s="240" t="s">
        <v>85</v>
      </c>
      <c r="AY157" s="18" t="s">
        <v>134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8" t="s">
        <v>83</v>
      </c>
      <c r="BK157" s="241">
        <f>ROUND(I157*H157,2)</f>
        <v>0</v>
      </c>
      <c r="BL157" s="18" t="s">
        <v>140</v>
      </c>
      <c r="BM157" s="240" t="s">
        <v>326</v>
      </c>
    </row>
    <row r="158" spans="1:51" s="13" customFormat="1" ht="12">
      <c r="A158" s="13"/>
      <c r="B158" s="242"/>
      <c r="C158" s="243"/>
      <c r="D158" s="244" t="s">
        <v>142</v>
      </c>
      <c r="E158" s="243"/>
      <c r="F158" s="246" t="s">
        <v>327</v>
      </c>
      <c r="G158" s="243"/>
      <c r="H158" s="247">
        <v>4.908</v>
      </c>
      <c r="I158" s="248"/>
      <c r="J158" s="243"/>
      <c r="K158" s="243"/>
      <c r="L158" s="249"/>
      <c r="M158" s="250"/>
      <c r="N158" s="251"/>
      <c r="O158" s="251"/>
      <c r="P158" s="251"/>
      <c r="Q158" s="251"/>
      <c r="R158" s="251"/>
      <c r="S158" s="251"/>
      <c r="T158" s="25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3" t="s">
        <v>142</v>
      </c>
      <c r="AU158" s="253" t="s">
        <v>85</v>
      </c>
      <c r="AV158" s="13" t="s">
        <v>85</v>
      </c>
      <c r="AW158" s="13" t="s">
        <v>4</v>
      </c>
      <c r="AX158" s="13" t="s">
        <v>83</v>
      </c>
      <c r="AY158" s="253" t="s">
        <v>134</v>
      </c>
    </row>
    <row r="159" spans="1:65" s="2" customFormat="1" ht="24.15" customHeight="1">
      <c r="A159" s="39"/>
      <c r="B159" s="40"/>
      <c r="C159" s="228" t="s">
        <v>205</v>
      </c>
      <c r="D159" s="228" t="s">
        <v>136</v>
      </c>
      <c r="E159" s="229" t="s">
        <v>328</v>
      </c>
      <c r="F159" s="230" t="s">
        <v>329</v>
      </c>
      <c r="G159" s="231" t="s">
        <v>139</v>
      </c>
      <c r="H159" s="232">
        <v>912.736</v>
      </c>
      <c r="I159" s="233"/>
      <c r="J159" s="234">
        <f>ROUND(I159*H159,2)</f>
        <v>0</v>
      </c>
      <c r="K159" s="235"/>
      <c r="L159" s="45"/>
      <c r="M159" s="236" t="s">
        <v>1</v>
      </c>
      <c r="N159" s="237" t="s">
        <v>41</v>
      </c>
      <c r="O159" s="92"/>
      <c r="P159" s="238">
        <f>O159*H159</f>
        <v>0</v>
      </c>
      <c r="Q159" s="238">
        <v>0</v>
      </c>
      <c r="R159" s="238">
        <f>Q159*H159</f>
        <v>0</v>
      </c>
      <c r="S159" s="238">
        <v>0</v>
      </c>
      <c r="T159" s="23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40" t="s">
        <v>140</v>
      </c>
      <c r="AT159" s="240" t="s">
        <v>136</v>
      </c>
      <c r="AU159" s="240" t="s">
        <v>85</v>
      </c>
      <c r="AY159" s="18" t="s">
        <v>134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8" t="s">
        <v>83</v>
      </c>
      <c r="BK159" s="241">
        <f>ROUND(I159*H159,2)</f>
        <v>0</v>
      </c>
      <c r="BL159" s="18" t="s">
        <v>140</v>
      </c>
      <c r="BM159" s="240" t="s">
        <v>330</v>
      </c>
    </row>
    <row r="160" spans="1:51" s="13" customFormat="1" ht="12">
      <c r="A160" s="13"/>
      <c r="B160" s="242"/>
      <c r="C160" s="243"/>
      <c r="D160" s="244" t="s">
        <v>142</v>
      </c>
      <c r="E160" s="245" t="s">
        <v>1</v>
      </c>
      <c r="F160" s="246" t="s">
        <v>331</v>
      </c>
      <c r="G160" s="243"/>
      <c r="H160" s="247">
        <v>829.76</v>
      </c>
      <c r="I160" s="248"/>
      <c r="J160" s="243"/>
      <c r="K160" s="243"/>
      <c r="L160" s="249"/>
      <c r="M160" s="250"/>
      <c r="N160" s="251"/>
      <c r="O160" s="251"/>
      <c r="P160" s="251"/>
      <c r="Q160" s="251"/>
      <c r="R160" s="251"/>
      <c r="S160" s="251"/>
      <c r="T160" s="25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3" t="s">
        <v>142</v>
      </c>
      <c r="AU160" s="253" t="s">
        <v>85</v>
      </c>
      <c r="AV160" s="13" t="s">
        <v>85</v>
      </c>
      <c r="AW160" s="13" t="s">
        <v>32</v>
      </c>
      <c r="AX160" s="13" t="s">
        <v>83</v>
      </c>
      <c r="AY160" s="253" t="s">
        <v>134</v>
      </c>
    </row>
    <row r="161" spans="1:51" s="13" customFormat="1" ht="12">
      <c r="A161" s="13"/>
      <c r="B161" s="242"/>
      <c r="C161" s="243"/>
      <c r="D161" s="244" t="s">
        <v>142</v>
      </c>
      <c r="E161" s="243"/>
      <c r="F161" s="246" t="s">
        <v>332</v>
      </c>
      <c r="G161" s="243"/>
      <c r="H161" s="247">
        <v>912.736</v>
      </c>
      <c r="I161" s="248"/>
      <c r="J161" s="243"/>
      <c r="K161" s="243"/>
      <c r="L161" s="249"/>
      <c r="M161" s="250"/>
      <c r="N161" s="251"/>
      <c r="O161" s="251"/>
      <c r="P161" s="251"/>
      <c r="Q161" s="251"/>
      <c r="R161" s="251"/>
      <c r="S161" s="251"/>
      <c r="T161" s="25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3" t="s">
        <v>142</v>
      </c>
      <c r="AU161" s="253" t="s">
        <v>85</v>
      </c>
      <c r="AV161" s="13" t="s">
        <v>85</v>
      </c>
      <c r="AW161" s="13" t="s">
        <v>4</v>
      </c>
      <c r="AX161" s="13" t="s">
        <v>83</v>
      </c>
      <c r="AY161" s="253" t="s">
        <v>134</v>
      </c>
    </row>
    <row r="162" spans="1:65" s="2" customFormat="1" ht="33" customHeight="1">
      <c r="A162" s="39"/>
      <c r="B162" s="40"/>
      <c r="C162" s="228" t="s">
        <v>8</v>
      </c>
      <c r="D162" s="228" t="s">
        <v>136</v>
      </c>
      <c r="E162" s="229" t="s">
        <v>333</v>
      </c>
      <c r="F162" s="230" t="s">
        <v>334</v>
      </c>
      <c r="G162" s="231" t="s">
        <v>173</v>
      </c>
      <c r="H162" s="232">
        <v>1</v>
      </c>
      <c r="I162" s="233"/>
      <c r="J162" s="234">
        <f>ROUND(I162*H162,2)</f>
        <v>0</v>
      </c>
      <c r="K162" s="235"/>
      <c r="L162" s="45"/>
      <c r="M162" s="236" t="s">
        <v>1</v>
      </c>
      <c r="N162" s="237" t="s">
        <v>41</v>
      </c>
      <c r="O162" s="92"/>
      <c r="P162" s="238">
        <f>O162*H162</f>
        <v>0</v>
      </c>
      <c r="Q162" s="238">
        <v>0</v>
      </c>
      <c r="R162" s="238">
        <f>Q162*H162</f>
        <v>0</v>
      </c>
      <c r="S162" s="238">
        <v>0</v>
      </c>
      <c r="T162" s="23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0" t="s">
        <v>140</v>
      </c>
      <c r="AT162" s="240" t="s">
        <v>136</v>
      </c>
      <c r="AU162" s="240" t="s">
        <v>85</v>
      </c>
      <c r="AY162" s="18" t="s">
        <v>134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8" t="s">
        <v>83</v>
      </c>
      <c r="BK162" s="241">
        <f>ROUND(I162*H162,2)</f>
        <v>0</v>
      </c>
      <c r="BL162" s="18" t="s">
        <v>140</v>
      </c>
      <c r="BM162" s="240" t="s">
        <v>335</v>
      </c>
    </row>
    <row r="163" spans="1:65" s="2" customFormat="1" ht="16.5" customHeight="1">
      <c r="A163" s="39"/>
      <c r="B163" s="40"/>
      <c r="C163" s="270" t="s">
        <v>216</v>
      </c>
      <c r="D163" s="270" t="s">
        <v>312</v>
      </c>
      <c r="E163" s="271" t="s">
        <v>336</v>
      </c>
      <c r="F163" s="272" t="s">
        <v>337</v>
      </c>
      <c r="G163" s="273" t="s">
        <v>301</v>
      </c>
      <c r="H163" s="274">
        <v>0.069</v>
      </c>
      <c r="I163" s="275"/>
      <c r="J163" s="276">
        <f>ROUND(I163*H163,2)</f>
        <v>0</v>
      </c>
      <c r="K163" s="277"/>
      <c r="L163" s="278"/>
      <c r="M163" s="279" t="s">
        <v>1</v>
      </c>
      <c r="N163" s="280" t="s">
        <v>41</v>
      </c>
      <c r="O163" s="92"/>
      <c r="P163" s="238">
        <f>O163*H163</f>
        <v>0</v>
      </c>
      <c r="Q163" s="238">
        <v>0.22</v>
      </c>
      <c r="R163" s="238">
        <f>Q163*H163</f>
        <v>0.01518</v>
      </c>
      <c r="S163" s="238">
        <v>0</v>
      </c>
      <c r="T163" s="23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0" t="s">
        <v>168</v>
      </c>
      <c r="AT163" s="240" t="s">
        <v>312</v>
      </c>
      <c r="AU163" s="240" t="s">
        <v>85</v>
      </c>
      <c r="AY163" s="18" t="s">
        <v>134</v>
      </c>
      <c r="BE163" s="241">
        <f>IF(N163="základní",J163,0)</f>
        <v>0</v>
      </c>
      <c r="BF163" s="241">
        <f>IF(N163="snížená",J163,0)</f>
        <v>0</v>
      </c>
      <c r="BG163" s="241">
        <f>IF(N163="zákl. přenesená",J163,0)</f>
        <v>0</v>
      </c>
      <c r="BH163" s="241">
        <f>IF(N163="sníž. přenesená",J163,0)</f>
        <v>0</v>
      </c>
      <c r="BI163" s="241">
        <f>IF(N163="nulová",J163,0)</f>
        <v>0</v>
      </c>
      <c r="BJ163" s="18" t="s">
        <v>83</v>
      </c>
      <c r="BK163" s="241">
        <f>ROUND(I163*H163,2)</f>
        <v>0</v>
      </c>
      <c r="BL163" s="18" t="s">
        <v>140</v>
      </c>
      <c r="BM163" s="240" t="s">
        <v>338</v>
      </c>
    </row>
    <row r="164" spans="1:51" s="13" customFormat="1" ht="12">
      <c r="A164" s="13"/>
      <c r="B164" s="242"/>
      <c r="C164" s="243"/>
      <c r="D164" s="244" t="s">
        <v>142</v>
      </c>
      <c r="E164" s="245" t="s">
        <v>1</v>
      </c>
      <c r="F164" s="246" t="s">
        <v>339</v>
      </c>
      <c r="G164" s="243"/>
      <c r="H164" s="247">
        <v>0.343</v>
      </c>
      <c r="I164" s="248"/>
      <c r="J164" s="243"/>
      <c r="K164" s="243"/>
      <c r="L164" s="249"/>
      <c r="M164" s="250"/>
      <c r="N164" s="251"/>
      <c r="O164" s="251"/>
      <c r="P164" s="251"/>
      <c r="Q164" s="251"/>
      <c r="R164" s="251"/>
      <c r="S164" s="251"/>
      <c r="T164" s="25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3" t="s">
        <v>142</v>
      </c>
      <c r="AU164" s="253" t="s">
        <v>85</v>
      </c>
      <c r="AV164" s="13" t="s">
        <v>85</v>
      </c>
      <c r="AW164" s="13" t="s">
        <v>32</v>
      </c>
      <c r="AX164" s="13" t="s">
        <v>83</v>
      </c>
      <c r="AY164" s="253" t="s">
        <v>134</v>
      </c>
    </row>
    <row r="165" spans="1:51" s="13" customFormat="1" ht="12">
      <c r="A165" s="13"/>
      <c r="B165" s="242"/>
      <c r="C165" s="243"/>
      <c r="D165" s="244" t="s">
        <v>142</v>
      </c>
      <c r="E165" s="243"/>
      <c r="F165" s="246" t="s">
        <v>340</v>
      </c>
      <c r="G165" s="243"/>
      <c r="H165" s="247">
        <v>0.069</v>
      </c>
      <c r="I165" s="248"/>
      <c r="J165" s="243"/>
      <c r="K165" s="243"/>
      <c r="L165" s="249"/>
      <c r="M165" s="250"/>
      <c r="N165" s="251"/>
      <c r="O165" s="251"/>
      <c r="P165" s="251"/>
      <c r="Q165" s="251"/>
      <c r="R165" s="251"/>
      <c r="S165" s="251"/>
      <c r="T165" s="25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3" t="s">
        <v>142</v>
      </c>
      <c r="AU165" s="253" t="s">
        <v>85</v>
      </c>
      <c r="AV165" s="13" t="s">
        <v>85</v>
      </c>
      <c r="AW165" s="13" t="s">
        <v>4</v>
      </c>
      <c r="AX165" s="13" t="s">
        <v>83</v>
      </c>
      <c r="AY165" s="253" t="s">
        <v>134</v>
      </c>
    </row>
    <row r="166" spans="1:65" s="2" customFormat="1" ht="24.15" customHeight="1">
      <c r="A166" s="39"/>
      <c r="B166" s="40"/>
      <c r="C166" s="228" t="s">
        <v>221</v>
      </c>
      <c r="D166" s="228" t="s">
        <v>136</v>
      </c>
      <c r="E166" s="229" t="s">
        <v>341</v>
      </c>
      <c r="F166" s="230" t="s">
        <v>342</v>
      </c>
      <c r="G166" s="231" t="s">
        <v>173</v>
      </c>
      <c r="H166" s="232">
        <v>1</v>
      </c>
      <c r="I166" s="233"/>
      <c r="J166" s="234">
        <f>ROUND(I166*H166,2)</f>
        <v>0</v>
      </c>
      <c r="K166" s="235"/>
      <c r="L166" s="45"/>
      <c r="M166" s="236" t="s">
        <v>1</v>
      </c>
      <c r="N166" s="237" t="s">
        <v>41</v>
      </c>
      <c r="O166" s="92"/>
      <c r="P166" s="238">
        <f>O166*H166</f>
        <v>0</v>
      </c>
      <c r="Q166" s="238">
        <v>0</v>
      </c>
      <c r="R166" s="238">
        <f>Q166*H166</f>
        <v>0</v>
      </c>
      <c r="S166" s="238">
        <v>0</v>
      </c>
      <c r="T166" s="23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0" t="s">
        <v>140</v>
      </c>
      <c r="AT166" s="240" t="s">
        <v>136</v>
      </c>
      <c r="AU166" s="240" t="s">
        <v>85</v>
      </c>
      <c r="AY166" s="18" t="s">
        <v>134</v>
      </c>
      <c r="BE166" s="241">
        <f>IF(N166="základní",J166,0)</f>
        <v>0</v>
      </c>
      <c r="BF166" s="241">
        <f>IF(N166="snížená",J166,0)</f>
        <v>0</v>
      </c>
      <c r="BG166" s="241">
        <f>IF(N166="zákl. přenesená",J166,0)</f>
        <v>0</v>
      </c>
      <c r="BH166" s="241">
        <f>IF(N166="sníž. přenesená",J166,0)</f>
        <v>0</v>
      </c>
      <c r="BI166" s="241">
        <f>IF(N166="nulová",J166,0)</f>
        <v>0</v>
      </c>
      <c r="BJ166" s="18" t="s">
        <v>83</v>
      </c>
      <c r="BK166" s="241">
        <f>ROUND(I166*H166,2)</f>
        <v>0</v>
      </c>
      <c r="BL166" s="18" t="s">
        <v>140</v>
      </c>
      <c r="BM166" s="240" t="s">
        <v>343</v>
      </c>
    </row>
    <row r="167" spans="1:65" s="2" customFormat="1" ht="16.5" customHeight="1">
      <c r="A167" s="39"/>
      <c r="B167" s="40"/>
      <c r="C167" s="270" t="s">
        <v>226</v>
      </c>
      <c r="D167" s="270" t="s">
        <v>312</v>
      </c>
      <c r="E167" s="271" t="s">
        <v>344</v>
      </c>
      <c r="F167" s="272" t="s">
        <v>345</v>
      </c>
      <c r="G167" s="273" t="s">
        <v>173</v>
      </c>
      <c r="H167" s="274">
        <v>1</v>
      </c>
      <c r="I167" s="275"/>
      <c r="J167" s="276">
        <f>ROUND(I167*H167,2)</f>
        <v>0</v>
      </c>
      <c r="K167" s="277"/>
      <c r="L167" s="278"/>
      <c r="M167" s="279" t="s">
        <v>1</v>
      </c>
      <c r="N167" s="280" t="s">
        <v>41</v>
      </c>
      <c r="O167" s="92"/>
      <c r="P167" s="238">
        <f>O167*H167</f>
        <v>0</v>
      </c>
      <c r="Q167" s="238">
        <v>0.04</v>
      </c>
      <c r="R167" s="238">
        <f>Q167*H167</f>
        <v>0.04</v>
      </c>
      <c r="S167" s="238">
        <v>0</v>
      </c>
      <c r="T167" s="23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0" t="s">
        <v>168</v>
      </c>
      <c r="AT167" s="240" t="s">
        <v>312</v>
      </c>
      <c r="AU167" s="240" t="s">
        <v>85</v>
      </c>
      <c r="AY167" s="18" t="s">
        <v>134</v>
      </c>
      <c r="BE167" s="241">
        <f>IF(N167="základní",J167,0)</f>
        <v>0</v>
      </c>
      <c r="BF167" s="241">
        <f>IF(N167="snížená",J167,0)</f>
        <v>0</v>
      </c>
      <c r="BG167" s="241">
        <f>IF(N167="zákl. přenesená",J167,0)</f>
        <v>0</v>
      </c>
      <c r="BH167" s="241">
        <f>IF(N167="sníž. přenesená",J167,0)</f>
        <v>0</v>
      </c>
      <c r="BI167" s="241">
        <f>IF(N167="nulová",J167,0)</f>
        <v>0</v>
      </c>
      <c r="BJ167" s="18" t="s">
        <v>83</v>
      </c>
      <c r="BK167" s="241">
        <f>ROUND(I167*H167,2)</f>
        <v>0</v>
      </c>
      <c r="BL167" s="18" t="s">
        <v>140</v>
      </c>
      <c r="BM167" s="240" t="s">
        <v>346</v>
      </c>
    </row>
    <row r="168" spans="1:63" s="12" customFormat="1" ht="22.8" customHeight="1">
      <c r="A168" s="12"/>
      <c r="B168" s="212"/>
      <c r="C168" s="213"/>
      <c r="D168" s="214" t="s">
        <v>75</v>
      </c>
      <c r="E168" s="226" t="s">
        <v>156</v>
      </c>
      <c r="F168" s="226" t="s">
        <v>157</v>
      </c>
      <c r="G168" s="213"/>
      <c r="H168" s="213"/>
      <c r="I168" s="216"/>
      <c r="J168" s="227">
        <f>BK168</f>
        <v>0</v>
      </c>
      <c r="K168" s="213"/>
      <c r="L168" s="218"/>
      <c r="M168" s="219"/>
      <c r="N168" s="220"/>
      <c r="O168" s="220"/>
      <c r="P168" s="221">
        <f>SUM(P169:P210)</f>
        <v>0</v>
      </c>
      <c r="Q168" s="220"/>
      <c r="R168" s="221">
        <f>SUM(R169:R210)</f>
        <v>744.7786762</v>
      </c>
      <c r="S168" s="220"/>
      <c r="T168" s="222">
        <f>SUM(T169:T210)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23" t="s">
        <v>83</v>
      </c>
      <c r="AT168" s="224" t="s">
        <v>75</v>
      </c>
      <c r="AU168" s="224" t="s">
        <v>83</v>
      </c>
      <c r="AY168" s="223" t="s">
        <v>134</v>
      </c>
      <c r="BK168" s="225">
        <f>SUM(BK169:BK210)</f>
        <v>0</v>
      </c>
    </row>
    <row r="169" spans="1:65" s="2" customFormat="1" ht="16.5" customHeight="1">
      <c r="A169" s="39"/>
      <c r="B169" s="40"/>
      <c r="C169" s="228" t="s">
        <v>233</v>
      </c>
      <c r="D169" s="228" t="s">
        <v>136</v>
      </c>
      <c r="E169" s="229" t="s">
        <v>347</v>
      </c>
      <c r="F169" s="230" t="s">
        <v>348</v>
      </c>
      <c r="G169" s="231" t="s">
        <v>139</v>
      </c>
      <c r="H169" s="232">
        <v>829.76</v>
      </c>
      <c r="I169" s="233"/>
      <c r="J169" s="234">
        <f>ROUND(I169*H169,2)</f>
        <v>0</v>
      </c>
      <c r="K169" s="235"/>
      <c r="L169" s="45"/>
      <c r="M169" s="236" t="s">
        <v>1</v>
      </c>
      <c r="N169" s="237" t="s">
        <v>41</v>
      </c>
      <c r="O169" s="92"/>
      <c r="P169" s="238">
        <f>O169*H169</f>
        <v>0</v>
      </c>
      <c r="Q169" s="238">
        <v>0.092</v>
      </c>
      <c r="R169" s="238">
        <f>Q169*H169</f>
        <v>76.33792</v>
      </c>
      <c r="S169" s="238">
        <v>0</v>
      </c>
      <c r="T169" s="23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40" t="s">
        <v>140</v>
      </c>
      <c r="AT169" s="240" t="s">
        <v>136</v>
      </c>
      <c r="AU169" s="240" t="s">
        <v>85</v>
      </c>
      <c r="AY169" s="18" t="s">
        <v>134</v>
      </c>
      <c r="BE169" s="241">
        <f>IF(N169="základní",J169,0)</f>
        <v>0</v>
      </c>
      <c r="BF169" s="241">
        <f>IF(N169="snížená",J169,0)</f>
        <v>0</v>
      </c>
      <c r="BG169" s="241">
        <f>IF(N169="zákl. přenesená",J169,0)</f>
        <v>0</v>
      </c>
      <c r="BH169" s="241">
        <f>IF(N169="sníž. přenesená",J169,0)</f>
        <v>0</v>
      </c>
      <c r="BI169" s="241">
        <f>IF(N169="nulová",J169,0)</f>
        <v>0</v>
      </c>
      <c r="BJ169" s="18" t="s">
        <v>83</v>
      </c>
      <c r="BK169" s="241">
        <f>ROUND(I169*H169,2)</f>
        <v>0</v>
      </c>
      <c r="BL169" s="18" t="s">
        <v>140</v>
      </c>
      <c r="BM169" s="240" t="s">
        <v>349</v>
      </c>
    </row>
    <row r="170" spans="1:51" s="13" customFormat="1" ht="12">
      <c r="A170" s="13"/>
      <c r="B170" s="242"/>
      <c r="C170" s="243"/>
      <c r="D170" s="244" t="s">
        <v>142</v>
      </c>
      <c r="E170" s="245" t="s">
        <v>1</v>
      </c>
      <c r="F170" s="246" t="s">
        <v>331</v>
      </c>
      <c r="G170" s="243"/>
      <c r="H170" s="247">
        <v>829.76</v>
      </c>
      <c r="I170" s="248"/>
      <c r="J170" s="243"/>
      <c r="K170" s="243"/>
      <c r="L170" s="249"/>
      <c r="M170" s="250"/>
      <c r="N170" s="251"/>
      <c r="O170" s="251"/>
      <c r="P170" s="251"/>
      <c r="Q170" s="251"/>
      <c r="R170" s="251"/>
      <c r="S170" s="251"/>
      <c r="T170" s="25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3" t="s">
        <v>142</v>
      </c>
      <c r="AU170" s="253" t="s">
        <v>85</v>
      </c>
      <c r="AV170" s="13" t="s">
        <v>85</v>
      </c>
      <c r="AW170" s="13" t="s">
        <v>32</v>
      </c>
      <c r="AX170" s="13" t="s">
        <v>83</v>
      </c>
      <c r="AY170" s="253" t="s">
        <v>134</v>
      </c>
    </row>
    <row r="171" spans="1:65" s="2" customFormat="1" ht="24.15" customHeight="1">
      <c r="A171" s="39"/>
      <c r="B171" s="40"/>
      <c r="C171" s="228" t="s">
        <v>243</v>
      </c>
      <c r="D171" s="228" t="s">
        <v>136</v>
      </c>
      <c r="E171" s="229" t="s">
        <v>350</v>
      </c>
      <c r="F171" s="230" t="s">
        <v>351</v>
      </c>
      <c r="G171" s="231" t="s">
        <v>139</v>
      </c>
      <c r="H171" s="232">
        <v>200.2</v>
      </c>
      <c r="I171" s="233"/>
      <c r="J171" s="234">
        <f>ROUND(I171*H171,2)</f>
        <v>0</v>
      </c>
      <c r="K171" s="235"/>
      <c r="L171" s="45"/>
      <c r="M171" s="236" t="s">
        <v>1</v>
      </c>
      <c r="N171" s="237" t="s">
        <v>41</v>
      </c>
      <c r="O171" s="92"/>
      <c r="P171" s="238">
        <f>O171*H171</f>
        <v>0</v>
      </c>
      <c r="Q171" s="238">
        <v>0.299</v>
      </c>
      <c r="R171" s="238">
        <f>Q171*H171</f>
        <v>59.85979999999999</v>
      </c>
      <c r="S171" s="238">
        <v>0</v>
      </c>
      <c r="T171" s="23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40" t="s">
        <v>140</v>
      </c>
      <c r="AT171" s="240" t="s">
        <v>136</v>
      </c>
      <c r="AU171" s="240" t="s">
        <v>85</v>
      </c>
      <c r="AY171" s="18" t="s">
        <v>134</v>
      </c>
      <c r="BE171" s="241">
        <f>IF(N171="základní",J171,0)</f>
        <v>0</v>
      </c>
      <c r="BF171" s="241">
        <f>IF(N171="snížená",J171,0)</f>
        <v>0</v>
      </c>
      <c r="BG171" s="241">
        <f>IF(N171="zákl. přenesená",J171,0)</f>
        <v>0</v>
      </c>
      <c r="BH171" s="241">
        <f>IF(N171="sníž. přenesená",J171,0)</f>
        <v>0</v>
      </c>
      <c r="BI171" s="241">
        <f>IF(N171="nulová",J171,0)</f>
        <v>0</v>
      </c>
      <c r="BJ171" s="18" t="s">
        <v>83</v>
      </c>
      <c r="BK171" s="241">
        <f>ROUND(I171*H171,2)</f>
        <v>0</v>
      </c>
      <c r="BL171" s="18" t="s">
        <v>140</v>
      </c>
      <c r="BM171" s="240" t="s">
        <v>352</v>
      </c>
    </row>
    <row r="172" spans="1:51" s="13" customFormat="1" ht="12">
      <c r="A172" s="13"/>
      <c r="B172" s="242"/>
      <c r="C172" s="243"/>
      <c r="D172" s="244" t="s">
        <v>142</v>
      </c>
      <c r="E172" s="245" t="s">
        <v>1</v>
      </c>
      <c r="F172" s="246" t="s">
        <v>353</v>
      </c>
      <c r="G172" s="243"/>
      <c r="H172" s="247">
        <v>200.2</v>
      </c>
      <c r="I172" s="248"/>
      <c r="J172" s="243"/>
      <c r="K172" s="243"/>
      <c r="L172" s="249"/>
      <c r="M172" s="250"/>
      <c r="N172" s="251"/>
      <c r="O172" s="251"/>
      <c r="P172" s="251"/>
      <c r="Q172" s="251"/>
      <c r="R172" s="251"/>
      <c r="S172" s="251"/>
      <c r="T172" s="25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3" t="s">
        <v>142</v>
      </c>
      <c r="AU172" s="253" t="s">
        <v>85</v>
      </c>
      <c r="AV172" s="13" t="s">
        <v>85</v>
      </c>
      <c r="AW172" s="13" t="s">
        <v>32</v>
      </c>
      <c r="AX172" s="13" t="s">
        <v>83</v>
      </c>
      <c r="AY172" s="253" t="s">
        <v>134</v>
      </c>
    </row>
    <row r="173" spans="1:65" s="2" customFormat="1" ht="24.15" customHeight="1">
      <c r="A173" s="39"/>
      <c r="B173" s="40"/>
      <c r="C173" s="228" t="s">
        <v>7</v>
      </c>
      <c r="D173" s="228" t="s">
        <v>136</v>
      </c>
      <c r="E173" s="229" t="s">
        <v>354</v>
      </c>
      <c r="F173" s="230" t="s">
        <v>355</v>
      </c>
      <c r="G173" s="231" t="s">
        <v>139</v>
      </c>
      <c r="H173" s="232">
        <v>166.98</v>
      </c>
      <c r="I173" s="233"/>
      <c r="J173" s="234">
        <f>ROUND(I173*H173,2)</f>
        <v>0</v>
      </c>
      <c r="K173" s="235"/>
      <c r="L173" s="45"/>
      <c r="M173" s="236" t="s">
        <v>1</v>
      </c>
      <c r="N173" s="237" t="s">
        <v>41</v>
      </c>
      <c r="O173" s="92"/>
      <c r="P173" s="238">
        <f>O173*H173</f>
        <v>0</v>
      </c>
      <c r="Q173" s="238">
        <v>0.345</v>
      </c>
      <c r="R173" s="238">
        <f>Q173*H173</f>
        <v>57.60809999999999</v>
      </c>
      <c r="S173" s="238">
        <v>0</v>
      </c>
      <c r="T173" s="23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40" t="s">
        <v>140</v>
      </c>
      <c r="AT173" s="240" t="s">
        <v>136</v>
      </c>
      <c r="AU173" s="240" t="s">
        <v>85</v>
      </c>
      <c r="AY173" s="18" t="s">
        <v>134</v>
      </c>
      <c r="BE173" s="241">
        <f>IF(N173="základní",J173,0)</f>
        <v>0</v>
      </c>
      <c r="BF173" s="241">
        <f>IF(N173="snížená",J173,0)</f>
        <v>0</v>
      </c>
      <c r="BG173" s="241">
        <f>IF(N173="zákl. přenesená",J173,0)</f>
        <v>0</v>
      </c>
      <c r="BH173" s="241">
        <f>IF(N173="sníž. přenesená",J173,0)</f>
        <v>0</v>
      </c>
      <c r="BI173" s="241">
        <f>IF(N173="nulová",J173,0)</f>
        <v>0</v>
      </c>
      <c r="BJ173" s="18" t="s">
        <v>83</v>
      </c>
      <c r="BK173" s="241">
        <f>ROUND(I173*H173,2)</f>
        <v>0</v>
      </c>
      <c r="BL173" s="18" t="s">
        <v>140</v>
      </c>
      <c r="BM173" s="240" t="s">
        <v>356</v>
      </c>
    </row>
    <row r="174" spans="1:51" s="13" customFormat="1" ht="12">
      <c r="A174" s="13"/>
      <c r="B174" s="242"/>
      <c r="C174" s="243"/>
      <c r="D174" s="244" t="s">
        <v>142</v>
      </c>
      <c r="E174" s="245" t="s">
        <v>1</v>
      </c>
      <c r="F174" s="246" t="s">
        <v>357</v>
      </c>
      <c r="G174" s="243"/>
      <c r="H174" s="247">
        <v>108.1</v>
      </c>
      <c r="I174" s="248"/>
      <c r="J174" s="243"/>
      <c r="K174" s="243"/>
      <c r="L174" s="249"/>
      <c r="M174" s="250"/>
      <c r="N174" s="251"/>
      <c r="O174" s="251"/>
      <c r="P174" s="251"/>
      <c r="Q174" s="251"/>
      <c r="R174" s="251"/>
      <c r="S174" s="251"/>
      <c r="T174" s="25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3" t="s">
        <v>142</v>
      </c>
      <c r="AU174" s="253" t="s">
        <v>85</v>
      </c>
      <c r="AV174" s="13" t="s">
        <v>85</v>
      </c>
      <c r="AW174" s="13" t="s">
        <v>32</v>
      </c>
      <c r="AX174" s="13" t="s">
        <v>76</v>
      </c>
      <c r="AY174" s="253" t="s">
        <v>134</v>
      </c>
    </row>
    <row r="175" spans="1:51" s="13" customFormat="1" ht="12">
      <c r="A175" s="13"/>
      <c r="B175" s="242"/>
      <c r="C175" s="243"/>
      <c r="D175" s="244" t="s">
        <v>142</v>
      </c>
      <c r="E175" s="245" t="s">
        <v>1</v>
      </c>
      <c r="F175" s="246" t="s">
        <v>358</v>
      </c>
      <c r="G175" s="243"/>
      <c r="H175" s="247">
        <v>43.7</v>
      </c>
      <c r="I175" s="248"/>
      <c r="J175" s="243"/>
      <c r="K175" s="243"/>
      <c r="L175" s="249"/>
      <c r="M175" s="250"/>
      <c r="N175" s="251"/>
      <c r="O175" s="251"/>
      <c r="P175" s="251"/>
      <c r="Q175" s="251"/>
      <c r="R175" s="251"/>
      <c r="S175" s="251"/>
      <c r="T175" s="25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3" t="s">
        <v>142</v>
      </c>
      <c r="AU175" s="253" t="s">
        <v>85</v>
      </c>
      <c r="AV175" s="13" t="s">
        <v>85</v>
      </c>
      <c r="AW175" s="13" t="s">
        <v>32</v>
      </c>
      <c r="AX175" s="13" t="s">
        <v>76</v>
      </c>
      <c r="AY175" s="253" t="s">
        <v>134</v>
      </c>
    </row>
    <row r="176" spans="1:51" s="14" customFormat="1" ht="12">
      <c r="A176" s="14"/>
      <c r="B176" s="254"/>
      <c r="C176" s="255"/>
      <c r="D176" s="244" t="s">
        <v>142</v>
      </c>
      <c r="E176" s="256" t="s">
        <v>1</v>
      </c>
      <c r="F176" s="257" t="s">
        <v>149</v>
      </c>
      <c r="G176" s="255"/>
      <c r="H176" s="258">
        <v>151.8</v>
      </c>
      <c r="I176" s="259"/>
      <c r="J176" s="255"/>
      <c r="K176" s="255"/>
      <c r="L176" s="260"/>
      <c r="M176" s="261"/>
      <c r="N176" s="262"/>
      <c r="O176" s="262"/>
      <c r="P176" s="262"/>
      <c r="Q176" s="262"/>
      <c r="R176" s="262"/>
      <c r="S176" s="262"/>
      <c r="T176" s="263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4" t="s">
        <v>142</v>
      </c>
      <c r="AU176" s="264" t="s">
        <v>85</v>
      </c>
      <c r="AV176" s="14" t="s">
        <v>140</v>
      </c>
      <c r="AW176" s="14" t="s">
        <v>32</v>
      </c>
      <c r="AX176" s="14" t="s">
        <v>83</v>
      </c>
      <c r="AY176" s="264" t="s">
        <v>134</v>
      </c>
    </row>
    <row r="177" spans="1:51" s="13" customFormat="1" ht="12">
      <c r="A177" s="13"/>
      <c r="B177" s="242"/>
      <c r="C177" s="243"/>
      <c r="D177" s="244" t="s">
        <v>142</v>
      </c>
      <c r="E177" s="243"/>
      <c r="F177" s="246" t="s">
        <v>359</v>
      </c>
      <c r="G177" s="243"/>
      <c r="H177" s="247">
        <v>166.98</v>
      </c>
      <c r="I177" s="248"/>
      <c r="J177" s="243"/>
      <c r="K177" s="243"/>
      <c r="L177" s="249"/>
      <c r="M177" s="250"/>
      <c r="N177" s="251"/>
      <c r="O177" s="251"/>
      <c r="P177" s="251"/>
      <c r="Q177" s="251"/>
      <c r="R177" s="251"/>
      <c r="S177" s="251"/>
      <c r="T177" s="25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3" t="s">
        <v>142</v>
      </c>
      <c r="AU177" s="253" t="s">
        <v>85</v>
      </c>
      <c r="AV177" s="13" t="s">
        <v>85</v>
      </c>
      <c r="AW177" s="13" t="s">
        <v>4</v>
      </c>
      <c r="AX177" s="13" t="s">
        <v>83</v>
      </c>
      <c r="AY177" s="253" t="s">
        <v>134</v>
      </c>
    </row>
    <row r="178" spans="1:65" s="2" customFormat="1" ht="24.15" customHeight="1">
      <c r="A178" s="39"/>
      <c r="B178" s="40"/>
      <c r="C178" s="228" t="s">
        <v>252</v>
      </c>
      <c r="D178" s="228" t="s">
        <v>136</v>
      </c>
      <c r="E178" s="229" t="s">
        <v>360</v>
      </c>
      <c r="F178" s="230" t="s">
        <v>361</v>
      </c>
      <c r="G178" s="231" t="s">
        <v>139</v>
      </c>
      <c r="H178" s="232">
        <v>645.37</v>
      </c>
      <c r="I178" s="233"/>
      <c r="J178" s="234">
        <f>ROUND(I178*H178,2)</f>
        <v>0</v>
      </c>
      <c r="K178" s="235"/>
      <c r="L178" s="45"/>
      <c r="M178" s="236" t="s">
        <v>1</v>
      </c>
      <c r="N178" s="237" t="s">
        <v>41</v>
      </c>
      <c r="O178" s="92"/>
      <c r="P178" s="238">
        <f>O178*H178</f>
        <v>0</v>
      </c>
      <c r="Q178" s="238">
        <v>0.46</v>
      </c>
      <c r="R178" s="238">
        <f>Q178*H178</f>
        <v>296.8702</v>
      </c>
      <c r="S178" s="238">
        <v>0</v>
      </c>
      <c r="T178" s="23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40" t="s">
        <v>140</v>
      </c>
      <c r="AT178" s="240" t="s">
        <v>136</v>
      </c>
      <c r="AU178" s="240" t="s">
        <v>85</v>
      </c>
      <c r="AY178" s="18" t="s">
        <v>134</v>
      </c>
      <c r="BE178" s="241">
        <f>IF(N178="základní",J178,0)</f>
        <v>0</v>
      </c>
      <c r="BF178" s="241">
        <f>IF(N178="snížená",J178,0)</f>
        <v>0</v>
      </c>
      <c r="BG178" s="241">
        <f>IF(N178="zákl. přenesená",J178,0)</f>
        <v>0</v>
      </c>
      <c r="BH178" s="241">
        <f>IF(N178="sníž. přenesená",J178,0)</f>
        <v>0</v>
      </c>
      <c r="BI178" s="241">
        <f>IF(N178="nulová",J178,0)</f>
        <v>0</v>
      </c>
      <c r="BJ178" s="18" t="s">
        <v>83</v>
      </c>
      <c r="BK178" s="241">
        <f>ROUND(I178*H178,2)</f>
        <v>0</v>
      </c>
      <c r="BL178" s="18" t="s">
        <v>140</v>
      </c>
      <c r="BM178" s="240" t="s">
        <v>362</v>
      </c>
    </row>
    <row r="179" spans="1:51" s="13" customFormat="1" ht="12">
      <c r="A179" s="13"/>
      <c r="B179" s="242"/>
      <c r="C179" s="243"/>
      <c r="D179" s="244" t="s">
        <v>142</v>
      </c>
      <c r="E179" s="245" t="s">
        <v>1</v>
      </c>
      <c r="F179" s="246" t="s">
        <v>363</v>
      </c>
      <c r="G179" s="243"/>
      <c r="H179" s="247">
        <v>386.5</v>
      </c>
      <c r="I179" s="248"/>
      <c r="J179" s="243"/>
      <c r="K179" s="243"/>
      <c r="L179" s="249"/>
      <c r="M179" s="250"/>
      <c r="N179" s="251"/>
      <c r="O179" s="251"/>
      <c r="P179" s="251"/>
      <c r="Q179" s="251"/>
      <c r="R179" s="251"/>
      <c r="S179" s="251"/>
      <c r="T179" s="25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3" t="s">
        <v>142</v>
      </c>
      <c r="AU179" s="253" t="s">
        <v>85</v>
      </c>
      <c r="AV179" s="13" t="s">
        <v>85</v>
      </c>
      <c r="AW179" s="13" t="s">
        <v>32</v>
      </c>
      <c r="AX179" s="13" t="s">
        <v>76</v>
      </c>
      <c r="AY179" s="253" t="s">
        <v>134</v>
      </c>
    </row>
    <row r="180" spans="1:51" s="13" customFormat="1" ht="12">
      <c r="A180" s="13"/>
      <c r="B180" s="242"/>
      <c r="C180" s="243"/>
      <c r="D180" s="244" t="s">
        <v>142</v>
      </c>
      <c r="E180" s="245" t="s">
        <v>1</v>
      </c>
      <c r="F180" s="246" t="s">
        <v>353</v>
      </c>
      <c r="G180" s="243"/>
      <c r="H180" s="247">
        <v>200.2</v>
      </c>
      <c r="I180" s="248"/>
      <c r="J180" s="243"/>
      <c r="K180" s="243"/>
      <c r="L180" s="249"/>
      <c r="M180" s="250"/>
      <c r="N180" s="251"/>
      <c r="O180" s="251"/>
      <c r="P180" s="251"/>
      <c r="Q180" s="251"/>
      <c r="R180" s="251"/>
      <c r="S180" s="251"/>
      <c r="T180" s="25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3" t="s">
        <v>142</v>
      </c>
      <c r="AU180" s="253" t="s">
        <v>85</v>
      </c>
      <c r="AV180" s="13" t="s">
        <v>85</v>
      </c>
      <c r="AW180" s="13" t="s">
        <v>32</v>
      </c>
      <c r="AX180" s="13" t="s">
        <v>76</v>
      </c>
      <c r="AY180" s="253" t="s">
        <v>134</v>
      </c>
    </row>
    <row r="181" spans="1:51" s="14" customFormat="1" ht="12">
      <c r="A181" s="14"/>
      <c r="B181" s="254"/>
      <c r="C181" s="255"/>
      <c r="D181" s="244" t="s">
        <v>142</v>
      </c>
      <c r="E181" s="256" t="s">
        <v>1</v>
      </c>
      <c r="F181" s="257" t="s">
        <v>149</v>
      </c>
      <c r="G181" s="255"/>
      <c r="H181" s="258">
        <v>586.7</v>
      </c>
      <c r="I181" s="259"/>
      <c r="J181" s="255"/>
      <c r="K181" s="255"/>
      <c r="L181" s="260"/>
      <c r="M181" s="261"/>
      <c r="N181" s="262"/>
      <c r="O181" s="262"/>
      <c r="P181" s="262"/>
      <c r="Q181" s="262"/>
      <c r="R181" s="262"/>
      <c r="S181" s="262"/>
      <c r="T181" s="263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64" t="s">
        <v>142</v>
      </c>
      <c r="AU181" s="264" t="s">
        <v>85</v>
      </c>
      <c r="AV181" s="14" t="s">
        <v>140</v>
      </c>
      <c r="AW181" s="14" t="s">
        <v>32</v>
      </c>
      <c r="AX181" s="14" t="s">
        <v>83</v>
      </c>
      <c r="AY181" s="264" t="s">
        <v>134</v>
      </c>
    </row>
    <row r="182" spans="1:51" s="13" customFormat="1" ht="12">
      <c r="A182" s="13"/>
      <c r="B182" s="242"/>
      <c r="C182" s="243"/>
      <c r="D182" s="244" t="s">
        <v>142</v>
      </c>
      <c r="E182" s="243"/>
      <c r="F182" s="246" t="s">
        <v>364</v>
      </c>
      <c r="G182" s="243"/>
      <c r="H182" s="247">
        <v>645.37</v>
      </c>
      <c r="I182" s="248"/>
      <c r="J182" s="243"/>
      <c r="K182" s="243"/>
      <c r="L182" s="249"/>
      <c r="M182" s="250"/>
      <c r="N182" s="251"/>
      <c r="O182" s="251"/>
      <c r="P182" s="251"/>
      <c r="Q182" s="251"/>
      <c r="R182" s="251"/>
      <c r="S182" s="251"/>
      <c r="T182" s="25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3" t="s">
        <v>142</v>
      </c>
      <c r="AU182" s="253" t="s">
        <v>85</v>
      </c>
      <c r="AV182" s="13" t="s">
        <v>85</v>
      </c>
      <c r="AW182" s="13" t="s">
        <v>4</v>
      </c>
      <c r="AX182" s="13" t="s">
        <v>83</v>
      </c>
      <c r="AY182" s="253" t="s">
        <v>134</v>
      </c>
    </row>
    <row r="183" spans="1:65" s="2" customFormat="1" ht="24.15" customHeight="1">
      <c r="A183" s="39"/>
      <c r="B183" s="40"/>
      <c r="C183" s="228" t="s">
        <v>258</v>
      </c>
      <c r="D183" s="228" t="s">
        <v>136</v>
      </c>
      <c r="E183" s="229" t="s">
        <v>365</v>
      </c>
      <c r="F183" s="230" t="s">
        <v>366</v>
      </c>
      <c r="G183" s="231" t="s">
        <v>139</v>
      </c>
      <c r="H183" s="232">
        <v>151.8</v>
      </c>
      <c r="I183" s="233"/>
      <c r="J183" s="234">
        <f>ROUND(I183*H183,2)</f>
        <v>0</v>
      </c>
      <c r="K183" s="235"/>
      <c r="L183" s="45"/>
      <c r="M183" s="236" t="s">
        <v>1</v>
      </c>
      <c r="N183" s="237" t="s">
        <v>41</v>
      </c>
      <c r="O183" s="92"/>
      <c r="P183" s="238">
        <f>O183*H183</f>
        <v>0</v>
      </c>
      <c r="Q183" s="238">
        <v>0.30651</v>
      </c>
      <c r="R183" s="238">
        <f>Q183*H183</f>
        <v>46.528218</v>
      </c>
      <c r="S183" s="238">
        <v>0</v>
      </c>
      <c r="T183" s="239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40" t="s">
        <v>140</v>
      </c>
      <c r="AT183" s="240" t="s">
        <v>136</v>
      </c>
      <c r="AU183" s="240" t="s">
        <v>85</v>
      </c>
      <c r="AY183" s="18" t="s">
        <v>134</v>
      </c>
      <c r="BE183" s="241">
        <f>IF(N183="základní",J183,0)</f>
        <v>0</v>
      </c>
      <c r="BF183" s="241">
        <f>IF(N183="snížená",J183,0)</f>
        <v>0</v>
      </c>
      <c r="BG183" s="241">
        <f>IF(N183="zákl. přenesená",J183,0)</f>
        <v>0</v>
      </c>
      <c r="BH183" s="241">
        <f>IF(N183="sníž. přenesená",J183,0)</f>
        <v>0</v>
      </c>
      <c r="BI183" s="241">
        <f>IF(N183="nulová",J183,0)</f>
        <v>0</v>
      </c>
      <c r="BJ183" s="18" t="s">
        <v>83</v>
      </c>
      <c r="BK183" s="241">
        <f>ROUND(I183*H183,2)</f>
        <v>0</v>
      </c>
      <c r="BL183" s="18" t="s">
        <v>140</v>
      </c>
      <c r="BM183" s="240" t="s">
        <v>367</v>
      </c>
    </row>
    <row r="184" spans="1:51" s="13" customFormat="1" ht="12">
      <c r="A184" s="13"/>
      <c r="B184" s="242"/>
      <c r="C184" s="243"/>
      <c r="D184" s="244" t="s">
        <v>142</v>
      </c>
      <c r="E184" s="245" t="s">
        <v>1</v>
      </c>
      <c r="F184" s="246" t="s">
        <v>357</v>
      </c>
      <c r="G184" s="243"/>
      <c r="H184" s="247">
        <v>108.1</v>
      </c>
      <c r="I184" s="248"/>
      <c r="J184" s="243"/>
      <c r="K184" s="243"/>
      <c r="L184" s="249"/>
      <c r="M184" s="250"/>
      <c r="N184" s="251"/>
      <c r="O184" s="251"/>
      <c r="P184" s="251"/>
      <c r="Q184" s="251"/>
      <c r="R184" s="251"/>
      <c r="S184" s="251"/>
      <c r="T184" s="25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3" t="s">
        <v>142</v>
      </c>
      <c r="AU184" s="253" t="s">
        <v>85</v>
      </c>
      <c r="AV184" s="13" t="s">
        <v>85</v>
      </c>
      <c r="AW184" s="13" t="s">
        <v>32</v>
      </c>
      <c r="AX184" s="13" t="s">
        <v>76</v>
      </c>
      <c r="AY184" s="253" t="s">
        <v>134</v>
      </c>
    </row>
    <row r="185" spans="1:51" s="13" customFormat="1" ht="12">
      <c r="A185" s="13"/>
      <c r="B185" s="242"/>
      <c r="C185" s="243"/>
      <c r="D185" s="244" t="s">
        <v>142</v>
      </c>
      <c r="E185" s="245" t="s">
        <v>1</v>
      </c>
      <c r="F185" s="246" t="s">
        <v>358</v>
      </c>
      <c r="G185" s="243"/>
      <c r="H185" s="247">
        <v>43.7</v>
      </c>
      <c r="I185" s="248"/>
      <c r="J185" s="243"/>
      <c r="K185" s="243"/>
      <c r="L185" s="249"/>
      <c r="M185" s="250"/>
      <c r="N185" s="251"/>
      <c r="O185" s="251"/>
      <c r="P185" s="251"/>
      <c r="Q185" s="251"/>
      <c r="R185" s="251"/>
      <c r="S185" s="251"/>
      <c r="T185" s="25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3" t="s">
        <v>142</v>
      </c>
      <c r="AU185" s="253" t="s">
        <v>85</v>
      </c>
      <c r="AV185" s="13" t="s">
        <v>85</v>
      </c>
      <c r="AW185" s="13" t="s">
        <v>32</v>
      </c>
      <c r="AX185" s="13" t="s">
        <v>76</v>
      </c>
      <c r="AY185" s="253" t="s">
        <v>134</v>
      </c>
    </row>
    <row r="186" spans="1:51" s="14" customFormat="1" ht="12">
      <c r="A186" s="14"/>
      <c r="B186" s="254"/>
      <c r="C186" s="255"/>
      <c r="D186" s="244" t="s">
        <v>142</v>
      </c>
      <c r="E186" s="256" t="s">
        <v>1</v>
      </c>
      <c r="F186" s="257" t="s">
        <v>149</v>
      </c>
      <c r="G186" s="255"/>
      <c r="H186" s="258">
        <v>151.8</v>
      </c>
      <c r="I186" s="259"/>
      <c r="J186" s="255"/>
      <c r="K186" s="255"/>
      <c r="L186" s="260"/>
      <c r="M186" s="261"/>
      <c r="N186" s="262"/>
      <c r="O186" s="262"/>
      <c r="P186" s="262"/>
      <c r="Q186" s="262"/>
      <c r="R186" s="262"/>
      <c r="S186" s="262"/>
      <c r="T186" s="263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64" t="s">
        <v>142</v>
      </c>
      <c r="AU186" s="264" t="s">
        <v>85</v>
      </c>
      <c r="AV186" s="14" t="s">
        <v>140</v>
      </c>
      <c r="AW186" s="14" t="s">
        <v>32</v>
      </c>
      <c r="AX186" s="14" t="s">
        <v>83</v>
      </c>
      <c r="AY186" s="264" t="s">
        <v>134</v>
      </c>
    </row>
    <row r="187" spans="1:65" s="2" customFormat="1" ht="24.15" customHeight="1">
      <c r="A187" s="39"/>
      <c r="B187" s="40"/>
      <c r="C187" s="228" t="s">
        <v>261</v>
      </c>
      <c r="D187" s="228" t="s">
        <v>136</v>
      </c>
      <c r="E187" s="229" t="s">
        <v>368</v>
      </c>
      <c r="F187" s="230" t="s">
        <v>369</v>
      </c>
      <c r="G187" s="231" t="s">
        <v>139</v>
      </c>
      <c r="H187" s="232">
        <v>386.5</v>
      </c>
      <c r="I187" s="233"/>
      <c r="J187" s="234">
        <f>ROUND(I187*H187,2)</f>
        <v>0</v>
      </c>
      <c r="K187" s="235"/>
      <c r="L187" s="45"/>
      <c r="M187" s="236" t="s">
        <v>1</v>
      </c>
      <c r="N187" s="237" t="s">
        <v>41</v>
      </c>
      <c r="O187" s="92"/>
      <c r="P187" s="238">
        <f>O187*H187</f>
        <v>0</v>
      </c>
      <c r="Q187" s="238">
        <v>0.08922</v>
      </c>
      <c r="R187" s="238">
        <f>Q187*H187</f>
        <v>34.483529999999995</v>
      </c>
      <c r="S187" s="238">
        <v>0</v>
      </c>
      <c r="T187" s="239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40" t="s">
        <v>140</v>
      </c>
      <c r="AT187" s="240" t="s">
        <v>136</v>
      </c>
      <c r="AU187" s="240" t="s">
        <v>85</v>
      </c>
      <c r="AY187" s="18" t="s">
        <v>134</v>
      </c>
      <c r="BE187" s="241">
        <f>IF(N187="základní",J187,0)</f>
        <v>0</v>
      </c>
      <c r="BF187" s="241">
        <f>IF(N187="snížená",J187,0)</f>
        <v>0</v>
      </c>
      <c r="BG187" s="241">
        <f>IF(N187="zákl. přenesená",J187,0)</f>
        <v>0</v>
      </c>
      <c r="BH187" s="241">
        <f>IF(N187="sníž. přenesená",J187,0)</f>
        <v>0</v>
      </c>
      <c r="BI187" s="241">
        <f>IF(N187="nulová",J187,0)</f>
        <v>0</v>
      </c>
      <c r="BJ187" s="18" t="s">
        <v>83</v>
      </c>
      <c r="BK187" s="241">
        <f>ROUND(I187*H187,2)</f>
        <v>0</v>
      </c>
      <c r="BL187" s="18" t="s">
        <v>140</v>
      </c>
      <c r="BM187" s="240" t="s">
        <v>370</v>
      </c>
    </row>
    <row r="188" spans="1:65" s="2" customFormat="1" ht="21.75" customHeight="1">
      <c r="A188" s="39"/>
      <c r="B188" s="40"/>
      <c r="C188" s="270" t="s">
        <v>267</v>
      </c>
      <c r="D188" s="270" t="s">
        <v>312</v>
      </c>
      <c r="E188" s="271" t="s">
        <v>371</v>
      </c>
      <c r="F188" s="272" t="s">
        <v>372</v>
      </c>
      <c r="G188" s="273" t="s">
        <v>139</v>
      </c>
      <c r="H188" s="274">
        <v>380.669</v>
      </c>
      <c r="I188" s="275"/>
      <c r="J188" s="276">
        <f>ROUND(I188*H188,2)</f>
        <v>0</v>
      </c>
      <c r="K188" s="277"/>
      <c r="L188" s="278"/>
      <c r="M188" s="279" t="s">
        <v>1</v>
      </c>
      <c r="N188" s="280" t="s">
        <v>41</v>
      </c>
      <c r="O188" s="92"/>
      <c r="P188" s="238">
        <f>O188*H188</f>
        <v>0</v>
      </c>
      <c r="Q188" s="238">
        <v>0.131</v>
      </c>
      <c r="R188" s="238">
        <f>Q188*H188</f>
        <v>49.867639</v>
      </c>
      <c r="S188" s="238">
        <v>0</v>
      </c>
      <c r="T188" s="239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40" t="s">
        <v>168</v>
      </c>
      <c r="AT188" s="240" t="s">
        <v>312</v>
      </c>
      <c r="AU188" s="240" t="s">
        <v>85</v>
      </c>
      <c r="AY188" s="18" t="s">
        <v>134</v>
      </c>
      <c r="BE188" s="241">
        <f>IF(N188="základní",J188,0)</f>
        <v>0</v>
      </c>
      <c r="BF188" s="241">
        <f>IF(N188="snížená",J188,0)</f>
        <v>0</v>
      </c>
      <c r="BG188" s="241">
        <f>IF(N188="zákl. přenesená",J188,0)</f>
        <v>0</v>
      </c>
      <c r="BH188" s="241">
        <f>IF(N188="sníž. přenesená",J188,0)</f>
        <v>0</v>
      </c>
      <c r="BI188" s="241">
        <f>IF(N188="nulová",J188,0)</f>
        <v>0</v>
      </c>
      <c r="BJ188" s="18" t="s">
        <v>83</v>
      </c>
      <c r="BK188" s="241">
        <f>ROUND(I188*H188,2)</f>
        <v>0</v>
      </c>
      <c r="BL188" s="18" t="s">
        <v>140</v>
      </c>
      <c r="BM188" s="240" t="s">
        <v>373</v>
      </c>
    </row>
    <row r="189" spans="1:51" s="13" customFormat="1" ht="12">
      <c r="A189" s="13"/>
      <c r="B189" s="242"/>
      <c r="C189" s="243"/>
      <c r="D189" s="244" t="s">
        <v>142</v>
      </c>
      <c r="E189" s="245" t="s">
        <v>1</v>
      </c>
      <c r="F189" s="246" t="s">
        <v>374</v>
      </c>
      <c r="G189" s="243"/>
      <c r="H189" s="247">
        <v>376.9</v>
      </c>
      <c r="I189" s="248"/>
      <c r="J189" s="243"/>
      <c r="K189" s="243"/>
      <c r="L189" s="249"/>
      <c r="M189" s="250"/>
      <c r="N189" s="251"/>
      <c r="O189" s="251"/>
      <c r="P189" s="251"/>
      <c r="Q189" s="251"/>
      <c r="R189" s="251"/>
      <c r="S189" s="251"/>
      <c r="T189" s="25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3" t="s">
        <v>142</v>
      </c>
      <c r="AU189" s="253" t="s">
        <v>85</v>
      </c>
      <c r="AV189" s="13" t="s">
        <v>85</v>
      </c>
      <c r="AW189" s="13" t="s">
        <v>32</v>
      </c>
      <c r="AX189" s="13" t="s">
        <v>83</v>
      </c>
      <c r="AY189" s="253" t="s">
        <v>134</v>
      </c>
    </row>
    <row r="190" spans="1:51" s="13" customFormat="1" ht="12">
      <c r="A190" s="13"/>
      <c r="B190" s="242"/>
      <c r="C190" s="243"/>
      <c r="D190" s="244" t="s">
        <v>142</v>
      </c>
      <c r="E190" s="243"/>
      <c r="F190" s="246" t="s">
        <v>375</v>
      </c>
      <c r="G190" s="243"/>
      <c r="H190" s="247">
        <v>380.669</v>
      </c>
      <c r="I190" s="248"/>
      <c r="J190" s="243"/>
      <c r="K190" s="243"/>
      <c r="L190" s="249"/>
      <c r="M190" s="250"/>
      <c r="N190" s="251"/>
      <c r="O190" s="251"/>
      <c r="P190" s="251"/>
      <c r="Q190" s="251"/>
      <c r="R190" s="251"/>
      <c r="S190" s="251"/>
      <c r="T190" s="25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3" t="s">
        <v>142</v>
      </c>
      <c r="AU190" s="253" t="s">
        <v>85</v>
      </c>
      <c r="AV190" s="13" t="s">
        <v>85</v>
      </c>
      <c r="AW190" s="13" t="s">
        <v>4</v>
      </c>
      <c r="AX190" s="13" t="s">
        <v>83</v>
      </c>
      <c r="AY190" s="253" t="s">
        <v>134</v>
      </c>
    </row>
    <row r="191" spans="1:65" s="2" customFormat="1" ht="24.15" customHeight="1">
      <c r="A191" s="39"/>
      <c r="B191" s="40"/>
      <c r="C191" s="270" t="s">
        <v>376</v>
      </c>
      <c r="D191" s="270" t="s">
        <v>312</v>
      </c>
      <c r="E191" s="271" t="s">
        <v>377</v>
      </c>
      <c r="F191" s="272" t="s">
        <v>378</v>
      </c>
      <c r="G191" s="273" t="s">
        <v>139</v>
      </c>
      <c r="H191" s="274">
        <v>9.888</v>
      </c>
      <c r="I191" s="275"/>
      <c r="J191" s="276">
        <f>ROUND(I191*H191,2)</f>
        <v>0</v>
      </c>
      <c r="K191" s="277"/>
      <c r="L191" s="278"/>
      <c r="M191" s="279" t="s">
        <v>1</v>
      </c>
      <c r="N191" s="280" t="s">
        <v>41</v>
      </c>
      <c r="O191" s="92"/>
      <c r="P191" s="238">
        <f>O191*H191</f>
        <v>0</v>
      </c>
      <c r="Q191" s="238">
        <v>0.175</v>
      </c>
      <c r="R191" s="238">
        <f>Q191*H191</f>
        <v>1.7304</v>
      </c>
      <c r="S191" s="238">
        <v>0</v>
      </c>
      <c r="T191" s="239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40" t="s">
        <v>168</v>
      </c>
      <c r="AT191" s="240" t="s">
        <v>312</v>
      </c>
      <c r="AU191" s="240" t="s">
        <v>85</v>
      </c>
      <c r="AY191" s="18" t="s">
        <v>134</v>
      </c>
      <c r="BE191" s="241">
        <f>IF(N191="základní",J191,0)</f>
        <v>0</v>
      </c>
      <c r="BF191" s="241">
        <f>IF(N191="snížená",J191,0)</f>
        <v>0</v>
      </c>
      <c r="BG191" s="241">
        <f>IF(N191="zákl. přenesená",J191,0)</f>
        <v>0</v>
      </c>
      <c r="BH191" s="241">
        <f>IF(N191="sníž. přenesená",J191,0)</f>
        <v>0</v>
      </c>
      <c r="BI191" s="241">
        <f>IF(N191="nulová",J191,0)</f>
        <v>0</v>
      </c>
      <c r="BJ191" s="18" t="s">
        <v>83</v>
      </c>
      <c r="BK191" s="241">
        <f>ROUND(I191*H191,2)</f>
        <v>0</v>
      </c>
      <c r="BL191" s="18" t="s">
        <v>140</v>
      </c>
      <c r="BM191" s="240" t="s">
        <v>379</v>
      </c>
    </row>
    <row r="192" spans="1:51" s="13" customFormat="1" ht="12">
      <c r="A192" s="13"/>
      <c r="B192" s="242"/>
      <c r="C192" s="243"/>
      <c r="D192" s="244" t="s">
        <v>142</v>
      </c>
      <c r="E192" s="245" t="s">
        <v>1</v>
      </c>
      <c r="F192" s="246" t="s">
        <v>380</v>
      </c>
      <c r="G192" s="243"/>
      <c r="H192" s="247">
        <v>9.6</v>
      </c>
      <c r="I192" s="248"/>
      <c r="J192" s="243"/>
      <c r="K192" s="243"/>
      <c r="L192" s="249"/>
      <c r="M192" s="250"/>
      <c r="N192" s="251"/>
      <c r="O192" s="251"/>
      <c r="P192" s="251"/>
      <c r="Q192" s="251"/>
      <c r="R192" s="251"/>
      <c r="S192" s="251"/>
      <c r="T192" s="25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3" t="s">
        <v>142</v>
      </c>
      <c r="AU192" s="253" t="s">
        <v>85</v>
      </c>
      <c r="AV192" s="13" t="s">
        <v>85</v>
      </c>
      <c r="AW192" s="13" t="s">
        <v>32</v>
      </c>
      <c r="AX192" s="13" t="s">
        <v>83</v>
      </c>
      <c r="AY192" s="253" t="s">
        <v>134</v>
      </c>
    </row>
    <row r="193" spans="1:51" s="13" customFormat="1" ht="12">
      <c r="A193" s="13"/>
      <c r="B193" s="242"/>
      <c r="C193" s="243"/>
      <c r="D193" s="244" t="s">
        <v>142</v>
      </c>
      <c r="E193" s="243"/>
      <c r="F193" s="246" t="s">
        <v>381</v>
      </c>
      <c r="G193" s="243"/>
      <c r="H193" s="247">
        <v>9.888</v>
      </c>
      <c r="I193" s="248"/>
      <c r="J193" s="243"/>
      <c r="K193" s="243"/>
      <c r="L193" s="249"/>
      <c r="M193" s="250"/>
      <c r="N193" s="251"/>
      <c r="O193" s="251"/>
      <c r="P193" s="251"/>
      <c r="Q193" s="251"/>
      <c r="R193" s="251"/>
      <c r="S193" s="251"/>
      <c r="T193" s="25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3" t="s">
        <v>142</v>
      </c>
      <c r="AU193" s="253" t="s">
        <v>85</v>
      </c>
      <c r="AV193" s="13" t="s">
        <v>85</v>
      </c>
      <c r="AW193" s="13" t="s">
        <v>4</v>
      </c>
      <c r="AX193" s="13" t="s">
        <v>83</v>
      </c>
      <c r="AY193" s="253" t="s">
        <v>134</v>
      </c>
    </row>
    <row r="194" spans="1:65" s="2" customFormat="1" ht="33" customHeight="1">
      <c r="A194" s="39"/>
      <c r="B194" s="40"/>
      <c r="C194" s="228" t="s">
        <v>382</v>
      </c>
      <c r="D194" s="228" t="s">
        <v>136</v>
      </c>
      <c r="E194" s="229" t="s">
        <v>383</v>
      </c>
      <c r="F194" s="230" t="s">
        <v>384</v>
      </c>
      <c r="G194" s="231" t="s">
        <v>139</v>
      </c>
      <c r="H194" s="232">
        <v>243.06</v>
      </c>
      <c r="I194" s="233"/>
      <c r="J194" s="234">
        <f>ROUND(I194*H194,2)</f>
        <v>0</v>
      </c>
      <c r="K194" s="235"/>
      <c r="L194" s="45"/>
      <c r="M194" s="236" t="s">
        <v>1</v>
      </c>
      <c r="N194" s="237" t="s">
        <v>41</v>
      </c>
      <c r="O194" s="92"/>
      <c r="P194" s="238">
        <f>O194*H194</f>
        <v>0</v>
      </c>
      <c r="Q194" s="238">
        <v>0.11162</v>
      </c>
      <c r="R194" s="238">
        <f>Q194*H194</f>
        <v>27.1303572</v>
      </c>
      <c r="S194" s="238">
        <v>0</v>
      </c>
      <c r="T194" s="239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40" t="s">
        <v>140</v>
      </c>
      <c r="AT194" s="240" t="s">
        <v>136</v>
      </c>
      <c r="AU194" s="240" t="s">
        <v>85</v>
      </c>
      <c r="AY194" s="18" t="s">
        <v>134</v>
      </c>
      <c r="BE194" s="241">
        <f>IF(N194="základní",J194,0)</f>
        <v>0</v>
      </c>
      <c r="BF194" s="241">
        <f>IF(N194="snížená",J194,0)</f>
        <v>0</v>
      </c>
      <c r="BG194" s="241">
        <f>IF(N194="zákl. přenesená",J194,0)</f>
        <v>0</v>
      </c>
      <c r="BH194" s="241">
        <f>IF(N194="sníž. přenesená",J194,0)</f>
        <v>0</v>
      </c>
      <c r="BI194" s="241">
        <f>IF(N194="nulová",J194,0)</f>
        <v>0</v>
      </c>
      <c r="BJ194" s="18" t="s">
        <v>83</v>
      </c>
      <c r="BK194" s="241">
        <f>ROUND(I194*H194,2)</f>
        <v>0</v>
      </c>
      <c r="BL194" s="18" t="s">
        <v>140</v>
      </c>
      <c r="BM194" s="240" t="s">
        <v>385</v>
      </c>
    </row>
    <row r="195" spans="1:65" s="2" customFormat="1" ht="21.75" customHeight="1">
      <c r="A195" s="39"/>
      <c r="B195" s="40"/>
      <c r="C195" s="270" t="s">
        <v>386</v>
      </c>
      <c r="D195" s="270" t="s">
        <v>312</v>
      </c>
      <c r="E195" s="271" t="s">
        <v>387</v>
      </c>
      <c r="F195" s="272" t="s">
        <v>388</v>
      </c>
      <c r="G195" s="273" t="s">
        <v>139</v>
      </c>
      <c r="H195" s="274">
        <v>130.764</v>
      </c>
      <c r="I195" s="275"/>
      <c r="J195" s="276">
        <f>ROUND(I195*H195,2)</f>
        <v>0</v>
      </c>
      <c r="K195" s="277"/>
      <c r="L195" s="278"/>
      <c r="M195" s="279" t="s">
        <v>1</v>
      </c>
      <c r="N195" s="280" t="s">
        <v>41</v>
      </c>
      <c r="O195" s="92"/>
      <c r="P195" s="238">
        <f>O195*H195</f>
        <v>0</v>
      </c>
      <c r="Q195" s="238">
        <v>0.176</v>
      </c>
      <c r="R195" s="238">
        <f>Q195*H195</f>
        <v>23.014464</v>
      </c>
      <c r="S195" s="238">
        <v>0</v>
      </c>
      <c r="T195" s="239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40" t="s">
        <v>168</v>
      </c>
      <c r="AT195" s="240" t="s">
        <v>312</v>
      </c>
      <c r="AU195" s="240" t="s">
        <v>85</v>
      </c>
      <c r="AY195" s="18" t="s">
        <v>134</v>
      </c>
      <c r="BE195" s="241">
        <f>IF(N195="základní",J195,0)</f>
        <v>0</v>
      </c>
      <c r="BF195" s="241">
        <f>IF(N195="snížená",J195,0)</f>
        <v>0</v>
      </c>
      <c r="BG195" s="241">
        <f>IF(N195="zákl. přenesená",J195,0)</f>
        <v>0</v>
      </c>
      <c r="BH195" s="241">
        <f>IF(N195="sníž. přenesená",J195,0)</f>
        <v>0</v>
      </c>
      <c r="BI195" s="241">
        <f>IF(N195="nulová",J195,0)</f>
        <v>0</v>
      </c>
      <c r="BJ195" s="18" t="s">
        <v>83</v>
      </c>
      <c r="BK195" s="241">
        <f>ROUND(I195*H195,2)</f>
        <v>0</v>
      </c>
      <c r="BL195" s="18" t="s">
        <v>140</v>
      </c>
      <c r="BM195" s="240" t="s">
        <v>389</v>
      </c>
    </row>
    <row r="196" spans="1:51" s="13" customFormat="1" ht="12">
      <c r="A196" s="13"/>
      <c r="B196" s="242"/>
      <c r="C196" s="243"/>
      <c r="D196" s="244" t="s">
        <v>142</v>
      </c>
      <c r="E196" s="245" t="s">
        <v>1</v>
      </c>
      <c r="F196" s="246" t="s">
        <v>390</v>
      </c>
      <c r="G196" s="243"/>
      <c r="H196" s="247">
        <v>84.5</v>
      </c>
      <c r="I196" s="248"/>
      <c r="J196" s="243"/>
      <c r="K196" s="243"/>
      <c r="L196" s="249"/>
      <c r="M196" s="250"/>
      <c r="N196" s="251"/>
      <c r="O196" s="251"/>
      <c r="P196" s="251"/>
      <c r="Q196" s="251"/>
      <c r="R196" s="251"/>
      <c r="S196" s="251"/>
      <c r="T196" s="25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3" t="s">
        <v>142</v>
      </c>
      <c r="AU196" s="253" t="s">
        <v>85</v>
      </c>
      <c r="AV196" s="13" t="s">
        <v>85</v>
      </c>
      <c r="AW196" s="13" t="s">
        <v>32</v>
      </c>
      <c r="AX196" s="13" t="s">
        <v>76</v>
      </c>
      <c r="AY196" s="253" t="s">
        <v>134</v>
      </c>
    </row>
    <row r="197" spans="1:51" s="13" customFormat="1" ht="12">
      <c r="A197" s="13"/>
      <c r="B197" s="242"/>
      <c r="C197" s="243"/>
      <c r="D197" s="244" t="s">
        <v>142</v>
      </c>
      <c r="E197" s="245" t="s">
        <v>1</v>
      </c>
      <c r="F197" s="246" t="s">
        <v>391</v>
      </c>
      <c r="G197" s="243"/>
      <c r="H197" s="247">
        <v>43.7</v>
      </c>
      <c r="I197" s="248"/>
      <c r="J197" s="243"/>
      <c r="K197" s="243"/>
      <c r="L197" s="249"/>
      <c r="M197" s="250"/>
      <c r="N197" s="251"/>
      <c r="O197" s="251"/>
      <c r="P197" s="251"/>
      <c r="Q197" s="251"/>
      <c r="R197" s="251"/>
      <c r="S197" s="251"/>
      <c r="T197" s="252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3" t="s">
        <v>142</v>
      </c>
      <c r="AU197" s="253" t="s">
        <v>85</v>
      </c>
      <c r="AV197" s="13" t="s">
        <v>85</v>
      </c>
      <c r="AW197" s="13" t="s">
        <v>32</v>
      </c>
      <c r="AX197" s="13" t="s">
        <v>76</v>
      </c>
      <c r="AY197" s="253" t="s">
        <v>134</v>
      </c>
    </row>
    <row r="198" spans="1:51" s="14" customFormat="1" ht="12">
      <c r="A198" s="14"/>
      <c r="B198" s="254"/>
      <c r="C198" s="255"/>
      <c r="D198" s="244" t="s">
        <v>142</v>
      </c>
      <c r="E198" s="256" t="s">
        <v>1</v>
      </c>
      <c r="F198" s="257" t="s">
        <v>149</v>
      </c>
      <c r="G198" s="255"/>
      <c r="H198" s="258">
        <v>128.2</v>
      </c>
      <c r="I198" s="259"/>
      <c r="J198" s="255"/>
      <c r="K198" s="255"/>
      <c r="L198" s="260"/>
      <c r="M198" s="261"/>
      <c r="N198" s="262"/>
      <c r="O198" s="262"/>
      <c r="P198" s="262"/>
      <c r="Q198" s="262"/>
      <c r="R198" s="262"/>
      <c r="S198" s="262"/>
      <c r="T198" s="263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64" t="s">
        <v>142</v>
      </c>
      <c r="AU198" s="264" t="s">
        <v>85</v>
      </c>
      <c r="AV198" s="14" t="s">
        <v>140</v>
      </c>
      <c r="AW198" s="14" t="s">
        <v>32</v>
      </c>
      <c r="AX198" s="14" t="s">
        <v>83</v>
      </c>
      <c r="AY198" s="264" t="s">
        <v>134</v>
      </c>
    </row>
    <row r="199" spans="1:51" s="13" customFormat="1" ht="12">
      <c r="A199" s="13"/>
      <c r="B199" s="242"/>
      <c r="C199" s="243"/>
      <c r="D199" s="244" t="s">
        <v>142</v>
      </c>
      <c r="E199" s="243"/>
      <c r="F199" s="246" t="s">
        <v>392</v>
      </c>
      <c r="G199" s="243"/>
      <c r="H199" s="247">
        <v>130.764</v>
      </c>
      <c r="I199" s="248"/>
      <c r="J199" s="243"/>
      <c r="K199" s="243"/>
      <c r="L199" s="249"/>
      <c r="M199" s="250"/>
      <c r="N199" s="251"/>
      <c r="O199" s="251"/>
      <c r="P199" s="251"/>
      <c r="Q199" s="251"/>
      <c r="R199" s="251"/>
      <c r="S199" s="251"/>
      <c r="T199" s="25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3" t="s">
        <v>142</v>
      </c>
      <c r="AU199" s="253" t="s">
        <v>85</v>
      </c>
      <c r="AV199" s="13" t="s">
        <v>85</v>
      </c>
      <c r="AW199" s="13" t="s">
        <v>4</v>
      </c>
      <c r="AX199" s="13" t="s">
        <v>83</v>
      </c>
      <c r="AY199" s="253" t="s">
        <v>134</v>
      </c>
    </row>
    <row r="200" spans="1:65" s="2" customFormat="1" ht="21.75" customHeight="1">
      <c r="A200" s="39"/>
      <c r="B200" s="40"/>
      <c r="C200" s="270" t="s">
        <v>393</v>
      </c>
      <c r="D200" s="270" t="s">
        <v>312</v>
      </c>
      <c r="E200" s="271" t="s">
        <v>394</v>
      </c>
      <c r="F200" s="272" t="s">
        <v>395</v>
      </c>
      <c r="G200" s="273" t="s">
        <v>139</v>
      </c>
      <c r="H200" s="274">
        <v>93.998</v>
      </c>
      <c r="I200" s="275"/>
      <c r="J200" s="276">
        <f>ROUND(I200*H200,2)</f>
        <v>0</v>
      </c>
      <c r="K200" s="277"/>
      <c r="L200" s="278"/>
      <c r="M200" s="279" t="s">
        <v>1</v>
      </c>
      <c r="N200" s="280" t="s">
        <v>41</v>
      </c>
      <c r="O200" s="92"/>
      <c r="P200" s="238">
        <f>O200*H200</f>
        <v>0</v>
      </c>
      <c r="Q200" s="238">
        <v>0.176</v>
      </c>
      <c r="R200" s="238">
        <f>Q200*H200</f>
        <v>16.543648</v>
      </c>
      <c r="S200" s="238">
        <v>0</v>
      </c>
      <c r="T200" s="239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40" t="s">
        <v>168</v>
      </c>
      <c r="AT200" s="240" t="s">
        <v>312</v>
      </c>
      <c r="AU200" s="240" t="s">
        <v>85</v>
      </c>
      <c r="AY200" s="18" t="s">
        <v>134</v>
      </c>
      <c r="BE200" s="241">
        <f>IF(N200="základní",J200,0)</f>
        <v>0</v>
      </c>
      <c r="BF200" s="241">
        <f>IF(N200="snížená",J200,0)</f>
        <v>0</v>
      </c>
      <c r="BG200" s="241">
        <f>IF(N200="zákl. přenesená",J200,0)</f>
        <v>0</v>
      </c>
      <c r="BH200" s="241">
        <f>IF(N200="sníž. přenesená",J200,0)</f>
        <v>0</v>
      </c>
      <c r="BI200" s="241">
        <f>IF(N200="nulová",J200,0)</f>
        <v>0</v>
      </c>
      <c r="BJ200" s="18" t="s">
        <v>83</v>
      </c>
      <c r="BK200" s="241">
        <f>ROUND(I200*H200,2)</f>
        <v>0</v>
      </c>
      <c r="BL200" s="18" t="s">
        <v>140</v>
      </c>
      <c r="BM200" s="240" t="s">
        <v>396</v>
      </c>
    </row>
    <row r="201" spans="1:51" s="13" customFormat="1" ht="12">
      <c r="A201" s="13"/>
      <c r="B201" s="242"/>
      <c r="C201" s="243"/>
      <c r="D201" s="244" t="s">
        <v>142</v>
      </c>
      <c r="E201" s="245" t="s">
        <v>1</v>
      </c>
      <c r="F201" s="246" t="s">
        <v>397</v>
      </c>
      <c r="G201" s="243"/>
      <c r="H201" s="247">
        <v>85.7</v>
      </c>
      <c r="I201" s="248"/>
      <c r="J201" s="243"/>
      <c r="K201" s="243"/>
      <c r="L201" s="249"/>
      <c r="M201" s="250"/>
      <c r="N201" s="251"/>
      <c r="O201" s="251"/>
      <c r="P201" s="251"/>
      <c r="Q201" s="251"/>
      <c r="R201" s="251"/>
      <c r="S201" s="251"/>
      <c r="T201" s="25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3" t="s">
        <v>142</v>
      </c>
      <c r="AU201" s="253" t="s">
        <v>85</v>
      </c>
      <c r="AV201" s="13" t="s">
        <v>85</v>
      </c>
      <c r="AW201" s="13" t="s">
        <v>32</v>
      </c>
      <c r="AX201" s="13" t="s">
        <v>76</v>
      </c>
      <c r="AY201" s="253" t="s">
        <v>134</v>
      </c>
    </row>
    <row r="202" spans="1:51" s="13" customFormat="1" ht="12">
      <c r="A202" s="13"/>
      <c r="B202" s="242"/>
      <c r="C202" s="243"/>
      <c r="D202" s="244" t="s">
        <v>142</v>
      </c>
      <c r="E202" s="245" t="s">
        <v>1</v>
      </c>
      <c r="F202" s="246" t="s">
        <v>398</v>
      </c>
      <c r="G202" s="243"/>
      <c r="H202" s="247">
        <v>5.56</v>
      </c>
      <c r="I202" s="248"/>
      <c r="J202" s="243"/>
      <c r="K202" s="243"/>
      <c r="L202" s="249"/>
      <c r="M202" s="250"/>
      <c r="N202" s="251"/>
      <c r="O202" s="251"/>
      <c r="P202" s="251"/>
      <c r="Q202" s="251"/>
      <c r="R202" s="251"/>
      <c r="S202" s="251"/>
      <c r="T202" s="25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3" t="s">
        <v>142</v>
      </c>
      <c r="AU202" s="253" t="s">
        <v>85</v>
      </c>
      <c r="AV202" s="13" t="s">
        <v>85</v>
      </c>
      <c r="AW202" s="13" t="s">
        <v>32</v>
      </c>
      <c r="AX202" s="13" t="s">
        <v>76</v>
      </c>
      <c r="AY202" s="253" t="s">
        <v>134</v>
      </c>
    </row>
    <row r="203" spans="1:51" s="14" customFormat="1" ht="12">
      <c r="A203" s="14"/>
      <c r="B203" s="254"/>
      <c r="C203" s="255"/>
      <c r="D203" s="244" t="s">
        <v>142</v>
      </c>
      <c r="E203" s="256" t="s">
        <v>1</v>
      </c>
      <c r="F203" s="257" t="s">
        <v>149</v>
      </c>
      <c r="G203" s="255"/>
      <c r="H203" s="258">
        <v>91.26</v>
      </c>
      <c r="I203" s="259"/>
      <c r="J203" s="255"/>
      <c r="K203" s="255"/>
      <c r="L203" s="260"/>
      <c r="M203" s="261"/>
      <c r="N203" s="262"/>
      <c r="O203" s="262"/>
      <c r="P203" s="262"/>
      <c r="Q203" s="262"/>
      <c r="R203" s="262"/>
      <c r="S203" s="262"/>
      <c r="T203" s="263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64" t="s">
        <v>142</v>
      </c>
      <c r="AU203" s="264" t="s">
        <v>85</v>
      </c>
      <c r="AV203" s="14" t="s">
        <v>140</v>
      </c>
      <c r="AW203" s="14" t="s">
        <v>32</v>
      </c>
      <c r="AX203" s="14" t="s">
        <v>83</v>
      </c>
      <c r="AY203" s="264" t="s">
        <v>134</v>
      </c>
    </row>
    <row r="204" spans="1:51" s="13" customFormat="1" ht="12">
      <c r="A204" s="13"/>
      <c r="B204" s="242"/>
      <c r="C204" s="243"/>
      <c r="D204" s="244" t="s">
        <v>142</v>
      </c>
      <c r="E204" s="243"/>
      <c r="F204" s="246" t="s">
        <v>399</v>
      </c>
      <c r="G204" s="243"/>
      <c r="H204" s="247">
        <v>93.998</v>
      </c>
      <c r="I204" s="248"/>
      <c r="J204" s="243"/>
      <c r="K204" s="243"/>
      <c r="L204" s="249"/>
      <c r="M204" s="250"/>
      <c r="N204" s="251"/>
      <c r="O204" s="251"/>
      <c r="P204" s="251"/>
      <c r="Q204" s="251"/>
      <c r="R204" s="251"/>
      <c r="S204" s="251"/>
      <c r="T204" s="25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3" t="s">
        <v>142</v>
      </c>
      <c r="AU204" s="253" t="s">
        <v>85</v>
      </c>
      <c r="AV204" s="13" t="s">
        <v>85</v>
      </c>
      <c r="AW204" s="13" t="s">
        <v>4</v>
      </c>
      <c r="AX204" s="13" t="s">
        <v>83</v>
      </c>
      <c r="AY204" s="253" t="s">
        <v>134</v>
      </c>
    </row>
    <row r="205" spans="1:65" s="2" customFormat="1" ht="24.15" customHeight="1">
      <c r="A205" s="39"/>
      <c r="B205" s="40"/>
      <c r="C205" s="270" t="s">
        <v>400</v>
      </c>
      <c r="D205" s="270" t="s">
        <v>312</v>
      </c>
      <c r="E205" s="271" t="s">
        <v>401</v>
      </c>
      <c r="F205" s="272" t="s">
        <v>402</v>
      </c>
      <c r="G205" s="273" t="s">
        <v>139</v>
      </c>
      <c r="H205" s="274">
        <v>24.308</v>
      </c>
      <c r="I205" s="275"/>
      <c r="J205" s="276">
        <f>ROUND(I205*H205,2)</f>
        <v>0</v>
      </c>
      <c r="K205" s="277"/>
      <c r="L205" s="278"/>
      <c r="M205" s="279" t="s">
        <v>1</v>
      </c>
      <c r="N205" s="280" t="s">
        <v>41</v>
      </c>
      <c r="O205" s="92"/>
      <c r="P205" s="238">
        <f>O205*H205</f>
        <v>0</v>
      </c>
      <c r="Q205" s="238">
        <v>0.175</v>
      </c>
      <c r="R205" s="238">
        <f>Q205*H205</f>
        <v>4.2539</v>
      </c>
      <c r="S205" s="238">
        <v>0</v>
      </c>
      <c r="T205" s="239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40" t="s">
        <v>168</v>
      </c>
      <c r="AT205" s="240" t="s">
        <v>312</v>
      </c>
      <c r="AU205" s="240" t="s">
        <v>85</v>
      </c>
      <c r="AY205" s="18" t="s">
        <v>134</v>
      </c>
      <c r="BE205" s="241">
        <f>IF(N205="základní",J205,0)</f>
        <v>0</v>
      </c>
      <c r="BF205" s="241">
        <f>IF(N205="snížená",J205,0)</f>
        <v>0</v>
      </c>
      <c r="BG205" s="241">
        <f>IF(N205="zákl. přenesená",J205,0)</f>
        <v>0</v>
      </c>
      <c r="BH205" s="241">
        <f>IF(N205="sníž. přenesená",J205,0)</f>
        <v>0</v>
      </c>
      <c r="BI205" s="241">
        <f>IF(N205="nulová",J205,0)</f>
        <v>0</v>
      </c>
      <c r="BJ205" s="18" t="s">
        <v>83</v>
      </c>
      <c r="BK205" s="241">
        <f>ROUND(I205*H205,2)</f>
        <v>0</v>
      </c>
      <c r="BL205" s="18" t="s">
        <v>140</v>
      </c>
      <c r="BM205" s="240" t="s">
        <v>403</v>
      </c>
    </row>
    <row r="206" spans="1:51" s="13" customFormat="1" ht="12">
      <c r="A206" s="13"/>
      <c r="B206" s="242"/>
      <c r="C206" s="243"/>
      <c r="D206" s="244" t="s">
        <v>142</v>
      </c>
      <c r="E206" s="243"/>
      <c r="F206" s="246" t="s">
        <v>404</v>
      </c>
      <c r="G206" s="243"/>
      <c r="H206" s="247">
        <v>24.308</v>
      </c>
      <c r="I206" s="248"/>
      <c r="J206" s="243"/>
      <c r="K206" s="243"/>
      <c r="L206" s="249"/>
      <c r="M206" s="250"/>
      <c r="N206" s="251"/>
      <c r="O206" s="251"/>
      <c r="P206" s="251"/>
      <c r="Q206" s="251"/>
      <c r="R206" s="251"/>
      <c r="S206" s="251"/>
      <c r="T206" s="25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3" t="s">
        <v>142</v>
      </c>
      <c r="AU206" s="253" t="s">
        <v>85</v>
      </c>
      <c r="AV206" s="13" t="s">
        <v>85</v>
      </c>
      <c r="AW206" s="13" t="s">
        <v>4</v>
      </c>
      <c r="AX206" s="13" t="s">
        <v>83</v>
      </c>
      <c r="AY206" s="253" t="s">
        <v>134</v>
      </c>
    </row>
    <row r="207" spans="1:65" s="2" customFormat="1" ht="24.15" customHeight="1">
      <c r="A207" s="39"/>
      <c r="B207" s="40"/>
      <c r="C207" s="228" t="s">
        <v>405</v>
      </c>
      <c r="D207" s="228" t="s">
        <v>136</v>
      </c>
      <c r="E207" s="229" t="s">
        <v>406</v>
      </c>
      <c r="F207" s="230" t="s">
        <v>407</v>
      </c>
      <c r="G207" s="231" t="s">
        <v>139</v>
      </c>
      <c r="H207" s="232">
        <v>200.2</v>
      </c>
      <c r="I207" s="233"/>
      <c r="J207" s="234">
        <f>ROUND(I207*H207,2)</f>
        <v>0</v>
      </c>
      <c r="K207" s="235"/>
      <c r="L207" s="45"/>
      <c r="M207" s="236" t="s">
        <v>1</v>
      </c>
      <c r="N207" s="237" t="s">
        <v>41</v>
      </c>
      <c r="O207" s="92"/>
      <c r="P207" s="238">
        <f>O207*H207</f>
        <v>0</v>
      </c>
      <c r="Q207" s="238">
        <v>0.098</v>
      </c>
      <c r="R207" s="238">
        <f>Q207*H207</f>
        <v>19.6196</v>
      </c>
      <c r="S207" s="238">
        <v>0</v>
      </c>
      <c r="T207" s="239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40" t="s">
        <v>140</v>
      </c>
      <c r="AT207" s="240" t="s">
        <v>136</v>
      </c>
      <c r="AU207" s="240" t="s">
        <v>85</v>
      </c>
      <c r="AY207" s="18" t="s">
        <v>134</v>
      </c>
      <c r="BE207" s="241">
        <f>IF(N207="základní",J207,0)</f>
        <v>0</v>
      </c>
      <c r="BF207" s="241">
        <f>IF(N207="snížená",J207,0)</f>
        <v>0</v>
      </c>
      <c r="BG207" s="241">
        <f>IF(N207="zákl. přenesená",J207,0)</f>
        <v>0</v>
      </c>
      <c r="BH207" s="241">
        <f>IF(N207="sníž. přenesená",J207,0)</f>
        <v>0</v>
      </c>
      <c r="BI207" s="241">
        <f>IF(N207="nulová",J207,0)</f>
        <v>0</v>
      </c>
      <c r="BJ207" s="18" t="s">
        <v>83</v>
      </c>
      <c r="BK207" s="241">
        <f>ROUND(I207*H207,2)</f>
        <v>0</v>
      </c>
      <c r="BL207" s="18" t="s">
        <v>140</v>
      </c>
      <c r="BM207" s="240" t="s">
        <v>408</v>
      </c>
    </row>
    <row r="208" spans="1:65" s="2" customFormat="1" ht="21.75" customHeight="1">
      <c r="A208" s="39"/>
      <c r="B208" s="40"/>
      <c r="C208" s="270" t="s">
        <v>409</v>
      </c>
      <c r="D208" s="270" t="s">
        <v>312</v>
      </c>
      <c r="E208" s="271" t="s">
        <v>410</v>
      </c>
      <c r="F208" s="272" t="s">
        <v>411</v>
      </c>
      <c r="G208" s="273" t="s">
        <v>139</v>
      </c>
      <c r="H208" s="274">
        <v>206.206</v>
      </c>
      <c r="I208" s="275"/>
      <c r="J208" s="276">
        <f>ROUND(I208*H208,2)</f>
        <v>0</v>
      </c>
      <c r="K208" s="277"/>
      <c r="L208" s="278"/>
      <c r="M208" s="279" t="s">
        <v>1</v>
      </c>
      <c r="N208" s="280" t="s">
        <v>41</v>
      </c>
      <c r="O208" s="92"/>
      <c r="P208" s="238">
        <f>O208*H208</f>
        <v>0</v>
      </c>
      <c r="Q208" s="238">
        <v>0.15</v>
      </c>
      <c r="R208" s="238">
        <f>Q208*H208</f>
        <v>30.930899999999998</v>
      </c>
      <c r="S208" s="238">
        <v>0</v>
      </c>
      <c r="T208" s="239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40" t="s">
        <v>168</v>
      </c>
      <c r="AT208" s="240" t="s">
        <v>312</v>
      </c>
      <c r="AU208" s="240" t="s">
        <v>85</v>
      </c>
      <c r="AY208" s="18" t="s">
        <v>134</v>
      </c>
      <c r="BE208" s="241">
        <f>IF(N208="základní",J208,0)</f>
        <v>0</v>
      </c>
      <c r="BF208" s="241">
        <f>IF(N208="snížená",J208,0)</f>
        <v>0</v>
      </c>
      <c r="BG208" s="241">
        <f>IF(N208="zákl. přenesená",J208,0)</f>
        <v>0</v>
      </c>
      <c r="BH208" s="241">
        <f>IF(N208="sníž. přenesená",J208,0)</f>
        <v>0</v>
      </c>
      <c r="BI208" s="241">
        <f>IF(N208="nulová",J208,0)</f>
        <v>0</v>
      </c>
      <c r="BJ208" s="18" t="s">
        <v>83</v>
      </c>
      <c r="BK208" s="241">
        <f>ROUND(I208*H208,2)</f>
        <v>0</v>
      </c>
      <c r="BL208" s="18" t="s">
        <v>140</v>
      </c>
      <c r="BM208" s="240" t="s">
        <v>412</v>
      </c>
    </row>
    <row r="209" spans="1:51" s="13" customFormat="1" ht="12">
      <c r="A209" s="13"/>
      <c r="B209" s="242"/>
      <c r="C209" s="243"/>
      <c r="D209" s="244" t="s">
        <v>142</v>
      </c>
      <c r="E209" s="245" t="s">
        <v>1</v>
      </c>
      <c r="F209" s="246" t="s">
        <v>413</v>
      </c>
      <c r="G209" s="243"/>
      <c r="H209" s="247">
        <v>200.2</v>
      </c>
      <c r="I209" s="248"/>
      <c r="J209" s="243"/>
      <c r="K209" s="243"/>
      <c r="L209" s="249"/>
      <c r="M209" s="250"/>
      <c r="N209" s="251"/>
      <c r="O209" s="251"/>
      <c r="P209" s="251"/>
      <c r="Q209" s="251"/>
      <c r="R209" s="251"/>
      <c r="S209" s="251"/>
      <c r="T209" s="25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3" t="s">
        <v>142</v>
      </c>
      <c r="AU209" s="253" t="s">
        <v>85</v>
      </c>
      <c r="AV209" s="13" t="s">
        <v>85</v>
      </c>
      <c r="AW209" s="13" t="s">
        <v>32</v>
      </c>
      <c r="AX209" s="13" t="s">
        <v>83</v>
      </c>
      <c r="AY209" s="253" t="s">
        <v>134</v>
      </c>
    </row>
    <row r="210" spans="1:51" s="13" customFormat="1" ht="12">
      <c r="A210" s="13"/>
      <c r="B210" s="242"/>
      <c r="C210" s="243"/>
      <c r="D210" s="244" t="s">
        <v>142</v>
      </c>
      <c r="E210" s="243"/>
      <c r="F210" s="246" t="s">
        <v>414</v>
      </c>
      <c r="G210" s="243"/>
      <c r="H210" s="247">
        <v>206.206</v>
      </c>
      <c r="I210" s="248"/>
      <c r="J210" s="243"/>
      <c r="K210" s="243"/>
      <c r="L210" s="249"/>
      <c r="M210" s="250"/>
      <c r="N210" s="251"/>
      <c r="O210" s="251"/>
      <c r="P210" s="251"/>
      <c r="Q210" s="251"/>
      <c r="R210" s="251"/>
      <c r="S210" s="251"/>
      <c r="T210" s="25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3" t="s">
        <v>142</v>
      </c>
      <c r="AU210" s="253" t="s">
        <v>85</v>
      </c>
      <c r="AV210" s="13" t="s">
        <v>85</v>
      </c>
      <c r="AW210" s="13" t="s">
        <v>4</v>
      </c>
      <c r="AX210" s="13" t="s">
        <v>83</v>
      </c>
      <c r="AY210" s="253" t="s">
        <v>134</v>
      </c>
    </row>
    <row r="211" spans="1:63" s="12" customFormat="1" ht="22.8" customHeight="1">
      <c r="A211" s="12"/>
      <c r="B211" s="212"/>
      <c r="C211" s="213"/>
      <c r="D211" s="214" t="s">
        <v>75</v>
      </c>
      <c r="E211" s="226" t="s">
        <v>178</v>
      </c>
      <c r="F211" s="226" t="s">
        <v>191</v>
      </c>
      <c r="G211" s="213"/>
      <c r="H211" s="213"/>
      <c r="I211" s="216"/>
      <c r="J211" s="227">
        <f>BK211</f>
        <v>0</v>
      </c>
      <c r="K211" s="213"/>
      <c r="L211" s="218"/>
      <c r="M211" s="219"/>
      <c r="N211" s="220"/>
      <c r="O211" s="220"/>
      <c r="P211" s="221">
        <f>SUM(P212:P242)</f>
        <v>0</v>
      </c>
      <c r="Q211" s="220"/>
      <c r="R211" s="221">
        <f>SUM(R212:R242)</f>
        <v>156.476126</v>
      </c>
      <c r="S211" s="220"/>
      <c r="T211" s="222">
        <f>SUM(T212:T242)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23" t="s">
        <v>83</v>
      </c>
      <c r="AT211" s="224" t="s">
        <v>75</v>
      </c>
      <c r="AU211" s="224" t="s">
        <v>83</v>
      </c>
      <c r="AY211" s="223" t="s">
        <v>134</v>
      </c>
      <c r="BK211" s="225">
        <f>SUM(BK212:BK242)</f>
        <v>0</v>
      </c>
    </row>
    <row r="212" spans="1:65" s="2" customFormat="1" ht="33" customHeight="1">
      <c r="A212" s="39"/>
      <c r="B212" s="40"/>
      <c r="C212" s="228" t="s">
        <v>415</v>
      </c>
      <c r="D212" s="228" t="s">
        <v>136</v>
      </c>
      <c r="E212" s="229" t="s">
        <v>416</v>
      </c>
      <c r="F212" s="230" t="s">
        <v>417</v>
      </c>
      <c r="G212" s="231" t="s">
        <v>153</v>
      </c>
      <c r="H212" s="232">
        <v>701.8</v>
      </c>
      <c r="I212" s="233"/>
      <c r="J212" s="234">
        <f>ROUND(I212*H212,2)</f>
        <v>0</v>
      </c>
      <c r="K212" s="235"/>
      <c r="L212" s="45"/>
      <c r="M212" s="236" t="s">
        <v>1</v>
      </c>
      <c r="N212" s="237" t="s">
        <v>41</v>
      </c>
      <c r="O212" s="92"/>
      <c r="P212" s="238">
        <f>O212*H212</f>
        <v>0</v>
      </c>
      <c r="Q212" s="238">
        <v>0.1554</v>
      </c>
      <c r="R212" s="238">
        <f>Q212*H212</f>
        <v>109.05972</v>
      </c>
      <c r="S212" s="238">
        <v>0</v>
      </c>
      <c r="T212" s="239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40" t="s">
        <v>140</v>
      </c>
      <c r="AT212" s="240" t="s">
        <v>136</v>
      </c>
      <c r="AU212" s="240" t="s">
        <v>85</v>
      </c>
      <c r="AY212" s="18" t="s">
        <v>134</v>
      </c>
      <c r="BE212" s="241">
        <f>IF(N212="základní",J212,0)</f>
        <v>0</v>
      </c>
      <c r="BF212" s="241">
        <f>IF(N212="snížená",J212,0)</f>
        <v>0</v>
      </c>
      <c r="BG212" s="241">
        <f>IF(N212="zákl. přenesená",J212,0)</f>
        <v>0</v>
      </c>
      <c r="BH212" s="241">
        <f>IF(N212="sníž. přenesená",J212,0)</f>
        <v>0</v>
      </c>
      <c r="BI212" s="241">
        <f>IF(N212="nulová",J212,0)</f>
        <v>0</v>
      </c>
      <c r="BJ212" s="18" t="s">
        <v>83</v>
      </c>
      <c r="BK212" s="241">
        <f>ROUND(I212*H212,2)</f>
        <v>0</v>
      </c>
      <c r="BL212" s="18" t="s">
        <v>140</v>
      </c>
      <c r="BM212" s="240" t="s">
        <v>418</v>
      </c>
    </row>
    <row r="213" spans="1:65" s="2" customFormat="1" ht="24.15" customHeight="1">
      <c r="A213" s="39"/>
      <c r="B213" s="40"/>
      <c r="C213" s="270" t="s">
        <v>419</v>
      </c>
      <c r="D213" s="270" t="s">
        <v>312</v>
      </c>
      <c r="E213" s="271" t="s">
        <v>420</v>
      </c>
      <c r="F213" s="272" t="s">
        <v>421</v>
      </c>
      <c r="G213" s="273" t="s">
        <v>153</v>
      </c>
      <c r="H213" s="274">
        <v>336.7</v>
      </c>
      <c r="I213" s="275"/>
      <c r="J213" s="276">
        <f>ROUND(I213*H213,2)</f>
        <v>0</v>
      </c>
      <c r="K213" s="277"/>
      <c r="L213" s="278"/>
      <c r="M213" s="279" t="s">
        <v>1</v>
      </c>
      <c r="N213" s="280" t="s">
        <v>41</v>
      </c>
      <c r="O213" s="92"/>
      <c r="P213" s="238">
        <f>O213*H213</f>
        <v>0</v>
      </c>
      <c r="Q213" s="238">
        <v>0.0483</v>
      </c>
      <c r="R213" s="238">
        <f>Q213*H213</f>
        <v>16.26261</v>
      </c>
      <c r="S213" s="238">
        <v>0</v>
      </c>
      <c r="T213" s="239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40" t="s">
        <v>168</v>
      </c>
      <c r="AT213" s="240" t="s">
        <v>312</v>
      </c>
      <c r="AU213" s="240" t="s">
        <v>85</v>
      </c>
      <c r="AY213" s="18" t="s">
        <v>134</v>
      </c>
      <c r="BE213" s="241">
        <f>IF(N213="základní",J213,0)</f>
        <v>0</v>
      </c>
      <c r="BF213" s="241">
        <f>IF(N213="snížená",J213,0)</f>
        <v>0</v>
      </c>
      <c r="BG213" s="241">
        <f>IF(N213="zákl. přenesená",J213,0)</f>
        <v>0</v>
      </c>
      <c r="BH213" s="241">
        <f>IF(N213="sníž. přenesená",J213,0)</f>
        <v>0</v>
      </c>
      <c r="BI213" s="241">
        <f>IF(N213="nulová",J213,0)</f>
        <v>0</v>
      </c>
      <c r="BJ213" s="18" t="s">
        <v>83</v>
      </c>
      <c r="BK213" s="241">
        <f>ROUND(I213*H213,2)</f>
        <v>0</v>
      </c>
      <c r="BL213" s="18" t="s">
        <v>140</v>
      </c>
      <c r="BM213" s="240" t="s">
        <v>422</v>
      </c>
    </row>
    <row r="214" spans="1:51" s="13" customFormat="1" ht="12">
      <c r="A214" s="13"/>
      <c r="B214" s="242"/>
      <c r="C214" s="243"/>
      <c r="D214" s="244" t="s">
        <v>142</v>
      </c>
      <c r="E214" s="245" t="s">
        <v>1</v>
      </c>
      <c r="F214" s="246" t="s">
        <v>423</v>
      </c>
      <c r="G214" s="243"/>
      <c r="H214" s="247">
        <v>62</v>
      </c>
      <c r="I214" s="248"/>
      <c r="J214" s="243"/>
      <c r="K214" s="243"/>
      <c r="L214" s="249"/>
      <c r="M214" s="250"/>
      <c r="N214" s="251"/>
      <c r="O214" s="251"/>
      <c r="P214" s="251"/>
      <c r="Q214" s="251"/>
      <c r="R214" s="251"/>
      <c r="S214" s="251"/>
      <c r="T214" s="25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3" t="s">
        <v>142</v>
      </c>
      <c r="AU214" s="253" t="s">
        <v>85</v>
      </c>
      <c r="AV214" s="13" t="s">
        <v>85</v>
      </c>
      <c r="AW214" s="13" t="s">
        <v>32</v>
      </c>
      <c r="AX214" s="13" t="s">
        <v>76</v>
      </c>
      <c r="AY214" s="253" t="s">
        <v>134</v>
      </c>
    </row>
    <row r="215" spans="1:51" s="13" customFormat="1" ht="12">
      <c r="A215" s="13"/>
      <c r="B215" s="242"/>
      <c r="C215" s="243"/>
      <c r="D215" s="244" t="s">
        <v>142</v>
      </c>
      <c r="E215" s="245" t="s">
        <v>1</v>
      </c>
      <c r="F215" s="246" t="s">
        <v>424</v>
      </c>
      <c r="G215" s="243"/>
      <c r="H215" s="247">
        <v>28.1</v>
      </c>
      <c r="I215" s="248"/>
      <c r="J215" s="243"/>
      <c r="K215" s="243"/>
      <c r="L215" s="249"/>
      <c r="M215" s="250"/>
      <c r="N215" s="251"/>
      <c r="O215" s="251"/>
      <c r="P215" s="251"/>
      <c r="Q215" s="251"/>
      <c r="R215" s="251"/>
      <c r="S215" s="251"/>
      <c r="T215" s="25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53" t="s">
        <v>142</v>
      </c>
      <c r="AU215" s="253" t="s">
        <v>85</v>
      </c>
      <c r="AV215" s="13" t="s">
        <v>85</v>
      </c>
      <c r="AW215" s="13" t="s">
        <v>32</v>
      </c>
      <c r="AX215" s="13" t="s">
        <v>76</v>
      </c>
      <c r="AY215" s="253" t="s">
        <v>134</v>
      </c>
    </row>
    <row r="216" spans="1:51" s="15" customFormat="1" ht="12">
      <c r="A216" s="15"/>
      <c r="B216" s="281"/>
      <c r="C216" s="282"/>
      <c r="D216" s="244" t="s">
        <v>142</v>
      </c>
      <c r="E216" s="283" t="s">
        <v>1</v>
      </c>
      <c r="F216" s="284" t="s">
        <v>425</v>
      </c>
      <c r="G216" s="282"/>
      <c r="H216" s="285">
        <v>90.1</v>
      </c>
      <c r="I216" s="286"/>
      <c r="J216" s="282"/>
      <c r="K216" s="282"/>
      <c r="L216" s="287"/>
      <c r="M216" s="288"/>
      <c r="N216" s="289"/>
      <c r="O216" s="289"/>
      <c r="P216" s="289"/>
      <c r="Q216" s="289"/>
      <c r="R216" s="289"/>
      <c r="S216" s="289"/>
      <c r="T216" s="290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91" t="s">
        <v>142</v>
      </c>
      <c r="AU216" s="291" t="s">
        <v>85</v>
      </c>
      <c r="AV216" s="15" t="s">
        <v>150</v>
      </c>
      <c r="AW216" s="15" t="s">
        <v>32</v>
      </c>
      <c r="AX216" s="15" t="s">
        <v>76</v>
      </c>
      <c r="AY216" s="291" t="s">
        <v>134</v>
      </c>
    </row>
    <row r="217" spans="1:51" s="13" customFormat="1" ht="12">
      <c r="A217" s="13"/>
      <c r="B217" s="242"/>
      <c r="C217" s="243"/>
      <c r="D217" s="244" t="s">
        <v>142</v>
      </c>
      <c r="E217" s="245" t="s">
        <v>1</v>
      </c>
      <c r="F217" s="246" t="s">
        <v>426</v>
      </c>
      <c r="G217" s="243"/>
      <c r="H217" s="247">
        <v>14.4</v>
      </c>
      <c r="I217" s="248"/>
      <c r="J217" s="243"/>
      <c r="K217" s="243"/>
      <c r="L217" s="249"/>
      <c r="M217" s="250"/>
      <c r="N217" s="251"/>
      <c r="O217" s="251"/>
      <c r="P217" s="251"/>
      <c r="Q217" s="251"/>
      <c r="R217" s="251"/>
      <c r="S217" s="251"/>
      <c r="T217" s="25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53" t="s">
        <v>142</v>
      </c>
      <c r="AU217" s="253" t="s">
        <v>85</v>
      </c>
      <c r="AV217" s="13" t="s">
        <v>85</v>
      </c>
      <c r="AW217" s="13" t="s">
        <v>32</v>
      </c>
      <c r="AX217" s="13" t="s">
        <v>76</v>
      </c>
      <c r="AY217" s="253" t="s">
        <v>134</v>
      </c>
    </row>
    <row r="218" spans="1:51" s="13" customFormat="1" ht="12">
      <c r="A218" s="13"/>
      <c r="B218" s="242"/>
      <c r="C218" s="243"/>
      <c r="D218" s="244" t="s">
        <v>142</v>
      </c>
      <c r="E218" s="245" t="s">
        <v>1</v>
      </c>
      <c r="F218" s="246" t="s">
        <v>427</v>
      </c>
      <c r="G218" s="243"/>
      <c r="H218" s="247">
        <v>232.2</v>
      </c>
      <c r="I218" s="248"/>
      <c r="J218" s="243"/>
      <c r="K218" s="243"/>
      <c r="L218" s="249"/>
      <c r="M218" s="250"/>
      <c r="N218" s="251"/>
      <c r="O218" s="251"/>
      <c r="P218" s="251"/>
      <c r="Q218" s="251"/>
      <c r="R218" s="251"/>
      <c r="S218" s="251"/>
      <c r="T218" s="252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53" t="s">
        <v>142</v>
      </c>
      <c r="AU218" s="253" t="s">
        <v>85</v>
      </c>
      <c r="AV218" s="13" t="s">
        <v>85</v>
      </c>
      <c r="AW218" s="13" t="s">
        <v>32</v>
      </c>
      <c r="AX218" s="13" t="s">
        <v>76</v>
      </c>
      <c r="AY218" s="253" t="s">
        <v>134</v>
      </c>
    </row>
    <row r="219" spans="1:51" s="15" customFormat="1" ht="12">
      <c r="A219" s="15"/>
      <c r="B219" s="281"/>
      <c r="C219" s="282"/>
      <c r="D219" s="244" t="s">
        <v>142</v>
      </c>
      <c r="E219" s="283" t="s">
        <v>1</v>
      </c>
      <c r="F219" s="284" t="s">
        <v>425</v>
      </c>
      <c r="G219" s="282"/>
      <c r="H219" s="285">
        <v>246.6</v>
      </c>
      <c r="I219" s="286"/>
      <c r="J219" s="282"/>
      <c r="K219" s="282"/>
      <c r="L219" s="287"/>
      <c r="M219" s="288"/>
      <c r="N219" s="289"/>
      <c r="O219" s="289"/>
      <c r="P219" s="289"/>
      <c r="Q219" s="289"/>
      <c r="R219" s="289"/>
      <c r="S219" s="289"/>
      <c r="T219" s="290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91" t="s">
        <v>142</v>
      </c>
      <c r="AU219" s="291" t="s">
        <v>85</v>
      </c>
      <c r="AV219" s="15" t="s">
        <v>150</v>
      </c>
      <c r="AW219" s="15" t="s">
        <v>32</v>
      </c>
      <c r="AX219" s="15" t="s">
        <v>76</v>
      </c>
      <c r="AY219" s="291" t="s">
        <v>134</v>
      </c>
    </row>
    <row r="220" spans="1:51" s="14" customFormat="1" ht="12">
      <c r="A220" s="14"/>
      <c r="B220" s="254"/>
      <c r="C220" s="255"/>
      <c r="D220" s="244" t="s">
        <v>142</v>
      </c>
      <c r="E220" s="256" t="s">
        <v>1</v>
      </c>
      <c r="F220" s="257" t="s">
        <v>149</v>
      </c>
      <c r="G220" s="255"/>
      <c r="H220" s="258">
        <v>336.7</v>
      </c>
      <c r="I220" s="259"/>
      <c r="J220" s="255"/>
      <c r="K220" s="255"/>
      <c r="L220" s="260"/>
      <c r="M220" s="261"/>
      <c r="N220" s="262"/>
      <c r="O220" s="262"/>
      <c r="P220" s="262"/>
      <c r="Q220" s="262"/>
      <c r="R220" s="262"/>
      <c r="S220" s="262"/>
      <c r="T220" s="263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64" t="s">
        <v>142</v>
      </c>
      <c r="AU220" s="264" t="s">
        <v>85</v>
      </c>
      <c r="AV220" s="14" t="s">
        <v>140</v>
      </c>
      <c r="AW220" s="14" t="s">
        <v>32</v>
      </c>
      <c r="AX220" s="14" t="s">
        <v>83</v>
      </c>
      <c r="AY220" s="264" t="s">
        <v>134</v>
      </c>
    </row>
    <row r="221" spans="1:65" s="2" customFormat="1" ht="24.15" customHeight="1">
      <c r="A221" s="39"/>
      <c r="B221" s="40"/>
      <c r="C221" s="270" t="s">
        <v>428</v>
      </c>
      <c r="D221" s="270" t="s">
        <v>312</v>
      </c>
      <c r="E221" s="271" t="s">
        <v>429</v>
      </c>
      <c r="F221" s="272" t="s">
        <v>430</v>
      </c>
      <c r="G221" s="273" t="s">
        <v>153</v>
      </c>
      <c r="H221" s="274">
        <v>35</v>
      </c>
      <c r="I221" s="275"/>
      <c r="J221" s="276">
        <f>ROUND(I221*H221,2)</f>
        <v>0</v>
      </c>
      <c r="K221" s="277"/>
      <c r="L221" s="278"/>
      <c r="M221" s="279" t="s">
        <v>1</v>
      </c>
      <c r="N221" s="280" t="s">
        <v>41</v>
      </c>
      <c r="O221" s="92"/>
      <c r="P221" s="238">
        <f>O221*H221</f>
        <v>0</v>
      </c>
      <c r="Q221" s="238">
        <v>0.06567</v>
      </c>
      <c r="R221" s="238">
        <f>Q221*H221</f>
        <v>2.2984500000000003</v>
      </c>
      <c r="S221" s="238">
        <v>0</v>
      </c>
      <c r="T221" s="239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40" t="s">
        <v>168</v>
      </c>
      <c r="AT221" s="240" t="s">
        <v>312</v>
      </c>
      <c r="AU221" s="240" t="s">
        <v>85</v>
      </c>
      <c r="AY221" s="18" t="s">
        <v>134</v>
      </c>
      <c r="BE221" s="241">
        <f>IF(N221="základní",J221,0)</f>
        <v>0</v>
      </c>
      <c r="BF221" s="241">
        <f>IF(N221="snížená",J221,0)</f>
        <v>0</v>
      </c>
      <c r="BG221" s="241">
        <f>IF(N221="zákl. přenesená",J221,0)</f>
        <v>0</v>
      </c>
      <c r="BH221" s="241">
        <f>IF(N221="sníž. přenesená",J221,0)</f>
        <v>0</v>
      </c>
      <c r="BI221" s="241">
        <f>IF(N221="nulová",J221,0)</f>
        <v>0</v>
      </c>
      <c r="BJ221" s="18" t="s">
        <v>83</v>
      </c>
      <c r="BK221" s="241">
        <f>ROUND(I221*H221,2)</f>
        <v>0</v>
      </c>
      <c r="BL221" s="18" t="s">
        <v>140</v>
      </c>
      <c r="BM221" s="240" t="s">
        <v>431</v>
      </c>
    </row>
    <row r="222" spans="1:51" s="13" customFormat="1" ht="12">
      <c r="A222" s="13"/>
      <c r="B222" s="242"/>
      <c r="C222" s="243"/>
      <c r="D222" s="244" t="s">
        <v>142</v>
      </c>
      <c r="E222" s="245" t="s">
        <v>1</v>
      </c>
      <c r="F222" s="246" t="s">
        <v>432</v>
      </c>
      <c r="G222" s="243"/>
      <c r="H222" s="247">
        <v>26</v>
      </c>
      <c r="I222" s="248"/>
      <c r="J222" s="243"/>
      <c r="K222" s="243"/>
      <c r="L222" s="249"/>
      <c r="M222" s="250"/>
      <c r="N222" s="251"/>
      <c r="O222" s="251"/>
      <c r="P222" s="251"/>
      <c r="Q222" s="251"/>
      <c r="R222" s="251"/>
      <c r="S222" s="251"/>
      <c r="T222" s="25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53" t="s">
        <v>142</v>
      </c>
      <c r="AU222" s="253" t="s">
        <v>85</v>
      </c>
      <c r="AV222" s="13" t="s">
        <v>85</v>
      </c>
      <c r="AW222" s="13" t="s">
        <v>32</v>
      </c>
      <c r="AX222" s="13" t="s">
        <v>76</v>
      </c>
      <c r="AY222" s="253" t="s">
        <v>134</v>
      </c>
    </row>
    <row r="223" spans="1:51" s="13" customFormat="1" ht="12">
      <c r="A223" s="13"/>
      <c r="B223" s="242"/>
      <c r="C223" s="243"/>
      <c r="D223" s="244" t="s">
        <v>142</v>
      </c>
      <c r="E223" s="245" t="s">
        <v>1</v>
      </c>
      <c r="F223" s="246" t="s">
        <v>433</v>
      </c>
      <c r="G223" s="243"/>
      <c r="H223" s="247">
        <v>9</v>
      </c>
      <c r="I223" s="248"/>
      <c r="J223" s="243"/>
      <c r="K223" s="243"/>
      <c r="L223" s="249"/>
      <c r="M223" s="250"/>
      <c r="N223" s="251"/>
      <c r="O223" s="251"/>
      <c r="P223" s="251"/>
      <c r="Q223" s="251"/>
      <c r="R223" s="251"/>
      <c r="S223" s="251"/>
      <c r="T223" s="252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3" t="s">
        <v>142</v>
      </c>
      <c r="AU223" s="253" t="s">
        <v>85</v>
      </c>
      <c r="AV223" s="13" t="s">
        <v>85</v>
      </c>
      <c r="AW223" s="13" t="s">
        <v>32</v>
      </c>
      <c r="AX223" s="13" t="s">
        <v>76</v>
      </c>
      <c r="AY223" s="253" t="s">
        <v>134</v>
      </c>
    </row>
    <row r="224" spans="1:51" s="14" customFormat="1" ht="12">
      <c r="A224" s="14"/>
      <c r="B224" s="254"/>
      <c r="C224" s="255"/>
      <c r="D224" s="244" t="s">
        <v>142</v>
      </c>
      <c r="E224" s="256" t="s">
        <v>1</v>
      </c>
      <c r="F224" s="257" t="s">
        <v>149</v>
      </c>
      <c r="G224" s="255"/>
      <c r="H224" s="258">
        <v>35</v>
      </c>
      <c r="I224" s="259"/>
      <c r="J224" s="255"/>
      <c r="K224" s="255"/>
      <c r="L224" s="260"/>
      <c r="M224" s="261"/>
      <c r="N224" s="262"/>
      <c r="O224" s="262"/>
      <c r="P224" s="262"/>
      <c r="Q224" s="262"/>
      <c r="R224" s="262"/>
      <c r="S224" s="262"/>
      <c r="T224" s="263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64" t="s">
        <v>142</v>
      </c>
      <c r="AU224" s="264" t="s">
        <v>85</v>
      </c>
      <c r="AV224" s="14" t="s">
        <v>140</v>
      </c>
      <c r="AW224" s="14" t="s">
        <v>32</v>
      </c>
      <c r="AX224" s="14" t="s">
        <v>83</v>
      </c>
      <c r="AY224" s="264" t="s">
        <v>134</v>
      </c>
    </row>
    <row r="225" spans="1:65" s="2" customFormat="1" ht="21.75" customHeight="1">
      <c r="A225" s="39"/>
      <c r="B225" s="40"/>
      <c r="C225" s="270" t="s">
        <v>434</v>
      </c>
      <c r="D225" s="270" t="s">
        <v>312</v>
      </c>
      <c r="E225" s="271" t="s">
        <v>435</v>
      </c>
      <c r="F225" s="272" t="s">
        <v>436</v>
      </c>
      <c r="G225" s="273" t="s">
        <v>153</v>
      </c>
      <c r="H225" s="274">
        <v>25.7</v>
      </c>
      <c r="I225" s="275"/>
      <c r="J225" s="276">
        <f>ROUND(I225*H225,2)</f>
        <v>0</v>
      </c>
      <c r="K225" s="277"/>
      <c r="L225" s="278"/>
      <c r="M225" s="279" t="s">
        <v>1</v>
      </c>
      <c r="N225" s="280" t="s">
        <v>41</v>
      </c>
      <c r="O225" s="92"/>
      <c r="P225" s="238">
        <f>O225*H225</f>
        <v>0</v>
      </c>
      <c r="Q225" s="238">
        <v>0.061</v>
      </c>
      <c r="R225" s="238">
        <f>Q225*H225</f>
        <v>1.5676999999999999</v>
      </c>
      <c r="S225" s="238">
        <v>0</v>
      </c>
      <c r="T225" s="239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40" t="s">
        <v>168</v>
      </c>
      <c r="AT225" s="240" t="s">
        <v>312</v>
      </c>
      <c r="AU225" s="240" t="s">
        <v>85</v>
      </c>
      <c r="AY225" s="18" t="s">
        <v>134</v>
      </c>
      <c r="BE225" s="241">
        <f>IF(N225="základní",J225,0)</f>
        <v>0</v>
      </c>
      <c r="BF225" s="241">
        <f>IF(N225="snížená",J225,0)</f>
        <v>0</v>
      </c>
      <c r="BG225" s="241">
        <f>IF(N225="zákl. přenesená",J225,0)</f>
        <v>0</v>
      </c>
      <c r="BH225" s="241">
        <f>IF(N225="sníž. přenesená",J225,0)</f>
        <v>0</v>
      </c>
      <c r="BI225" s="241">
        <f>IF(N225="nulová",J225,0)</f>
        <v>0</v>
      </c>
      <c r="BJ225" s="18" t="s">
        <v>83</v>
      </c>
      <c r="BK225" s="241">
        <f>ROUND(I225*H225,2)</f>
        <v>0</v>
      </c>
      <c r="BL225" s="18" t="s">
        <v>140</v>
      </c>
      <c r="BM225" s="240" t="s">
        <v>437</v>
      </c>
    </row>
    <row r="226" spans="1:51" s="16" customFormat="1" ht="12">
      <c r="A226" s="16"/>
      <c r="B226" s="292"/>
      <c r="C226" s="293"/>
      <c r="D226" s="244" t="s">
        <v>142</v>
      </c>
      <c r="E226" s="294" t="s">
        <v>1</v>
      </c>
      <c r="F226" s="295" t="s">
        <v>438</v>
      </c>
      <c r="G226" s="293"/>
      <c r="H226" s="294" t="s">
        <v>1</v>
      </c>
      <c r="I226" s="296"/>
      <c r="J226" s="293"/>
      <c r="K226" s="293"/>
      <c r="L226" s="297"/>
      <c r="M226" s="298"/>
      <c r="N226" s="299"/>
      <c r="O226" s="299"/>
      <c r="P226" s="299"/>
      <c r="Q226" s="299"/>
      <c r="R226" s="299"/>
      <c r="S226" s="299"/>
      <c r="T226" s="300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T226" s="301" t="s">
        <v>142</v>
      </c>
      <c r="AU226" s="301" t="s">
        <v>85</v>
      </c>
      <c r="AV226" s="16" t="s">
        <v>83</v>
      </c>
      <c r="AW226" s="16" t="s">
        <v>32</v>
      </c>
      <c r="AX226" s="16" t="s">
        <v>76</v>
      </c>
      <c r="AY226" s="301" t="s">
        <v>134</v>
      </c>
    </row>
    <row r="227" spans="1:51" s="13" customFormat="1" ht="12">
      <c r="A227" s="13"/>
      <c r="B227" s="242"/>
      <c r="C227" s="243"/>
      <c r="D227" s="244" t="s">
        <v>142</v>
      </c>
      <c r="E227" s="245" t="s">
        <v>1</v>
      </c>
      <c r="F227" s="246" t="s">
        <v>439</v>
      </c>
      <c r="G227" s="243"/>
      <c r="H227" s="247">
        <v>3.2</v>
      </c>
      <c r="I227" s="248"/>
      <c r="J227" s="243"/>
      <c r="K227" s="243"/>
      <c r="L227" s="249"/>
      <c r="M227" s="250"/>
      <c r="N227" s="251"/>
      <c r="O227" s="251"/>
      <c r="P227" s="251"/>
      <c r="Q227" s="251"/>
      <c r="R227" s="251"/>
      <c r="S227" s="251"/>
      <c r="T227" s="25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53" t="s">
        <v>142</v>
      </c>
      <c r="AU227" s="253" t="s">
        <v>85</v>
      </c>
      <c r="AV227" s="13" t="s">
        <v>85</v>
      </c>
      <c r="AW227" s="13" t="s">
        <v>32</v>
      </c>
      <c r="AX227" s="13" t="s">
        <v>76</v>
      </c>
      <c r="AY227" s="253" t="s">
        <v>134</v>
      </c>
    </row>
    <row r="228" spans="1:51" s="16" customFormat="1" ht="12">
      <c r="A228" s="16"/>
      <c r="B228" s="292"/>
      <c r="C228" s="293"/>
      <c r="D228" s="244" t="s">
        <v>142</v>
      </c>
      <c r="E228" s="294" t="s">
        <v>1</v>
      </c>
      <c r="F228" s="295" t="s">
        <v>440</v>
      </c>
      <c r="G228" s="293"/>
      <c r="H228" s="294" t="s">
        <v>1</v>
      </c>
      <c r="I228" s="296"/>
      <c r="J228" s="293"/>
      <c r="K228" s="293"/>
      <c r="L228" s="297"/>
      <c r="M228" s="298"/>
      <c r="N228" s="299"/>
      <c r="O228" s="299"/>
      <c r="P228" s="299"/>
      <c r="Q228" s="299"/>
      <c r="R228" s="299"/>
      <c r="S228" s="299"/>
      <c r="T228" s="300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T228" s="301" t="s">
        <v>142</v>
      </c>
      <c r="AU228" s="301" t="s">
        <v>85</v>
      </c>
      <c r="AV228" s="16" t="s">
        <v>83</v>
      </c>
      <c r="AW228" s="16" t="s">
        <v>32</v>
      </c>
      <c r="AX228" s="16" t="s">
        <v>76</v>
      </c>
      <c r="AY228" s="301" t="s">
        <v>134</v>
      </c>
    </row>
    <row r="229" spans="1:51" s="13" customFormat="1" ht="12">
      <c r="A229" s="13"/>
      <c r="B229" s="242"/>
      <c r="C229" s="243"/>
      <c r="D229" s="244" t="s">
        <v>142</v>
      </c>
      <c r="E229" s="245" t="s">
        <v>1</v>
      </c>
      <c r="F229" s="246" t="s">
        <v>441</v>
      </c>
      <c r="G229" s="243"/>
      <c r="H229" s="247">
        <v>10.5</v>
      </c>
      <c r="I229" s="248"/>
      <c r="J229" s="243"/>
      <c r="K229" s="243"/>
      <c r="L229" s="249"/>
      <c r="M229" s="250"/>
      <c r="N229" s="251"/>
      <c r="O229" s="251"/>
      <c r="P229" s="251"/>
      <c r="Q229" s="251"/>
      <c r="R229" s="251"/>
      <c r="S229" s="251"/>
      <c r="T229" s="25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3" t="s">
        <v>142</v>
      </c>
      <c r="AU229" s="253" t="s">
        <v>85</v>
      </c>
      <c r="AV229" s="13" t="s">
        <v>85</v>
      </c>
      <c r="AW229" s="13" t="s">
        <v>32</v>
      </c>
      <c r="AX229" s="13" t="s">
        <v>76</v>
      </c>
      <c r="AY229" s="253" t="s">
        <v>134</v>
      </c>
    </row>
    <row r="230" spans="1:51" s="13" customFormat="1" ht="12">
      <c r="A230" s="13"/>
      <c r="B230" s="242"/>
      <c r="C230" s="243"/>
      <c r="D230" s="244" t="s">
        <v>142</v>
      </c>
      <c r="E230" s="245" t="s">
        <v>1</v>
      </c>
      <c r="F230" s="246" t="s">
        <v>442</v>
      </c>
      <c r="G230" s="243"/>
      <c r="H230" s="247">
        <v>10.4</v>
      </c>
      <c r="I230" s="248"/>
      <c r="J230" s="243"/>
      <c r="K230" s="243"/>
      <c r="L230" s="249"/>
      <c r="M230" s="250"/>
      <c r="N230" s="251"/>
      <c r="O230" s="251"/>
      <c r="P230" s="251"/>
      <c r="Q230" s="251"/>
      <c r="R230" s="251"/>
      <c r="S230" s="251"/>
      <c r="T230" s="25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53" t="s">
        <v>142</v>
      </c>
      <c r="AU230" s="253" t="s">
        <v>85</v>
      </c>
      <c r="AV230" s="13" t="s">
        <v>85</v>
      </c>
      <c r="AW230" s="13" t="s">
        <v>32</v>
      </c>
      <c r="AX230" s="13" t="s">
        <v>76</v>
      </c>
      <c r="AY230" s="253" t="s">
        <v>134</v>
      </c>
    </row>
    <row r="231" spans="1:51" s="13" customFormat="1" ht="12">
      <c r="A231" s="13"/>
      <c r="B231" s="242"/>
      <c r="C231" s="243"/>
      <c r="D231" s="244" t="s">
        <v>142</v>
      </c>
      <c r="E231" s="245" t="s">
        <v>1</v>
      </c>
      <c r="F231" s="246" t="s">
        <v>443</v>
      </c>
      <c r="G231" s="243"/>
      <c r="H231" s="247">
        <v>1.6</v>
      </c>
      <c r="I231" s="248"/>
      <c r="J231" s="243"/>
      <c r="K231" s="243"/>
      <c r="L231" s="249"/>
      <c r="M231" s="250"/>
      <c r="N231" s="251"/>
      <c r="O231" s="251"/>
      <c r="P231" s="251"/>
      <c r="Q231" s="251"/>
      <c r="R231" s="251"/>
      <c r="S231" s="251"/>
      <c r="T231" s="252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53" t="s">
        <v>142</v>
      </c>
      <c r="AU231" s="253" t="s">
        <v>85</v>
      </c>
      <c r="AV231" s="13" t="s">
        <v>85</v>
      </c>
      <c r="AW231" s="13" t="s">
        <v>32</v>
      </c>
      <c r="AX231" s="13" t="s">
        <v>76</v>
      </c>
      <c r="AY231" s="253" t="s">
        <v>134</v>
      </c>
    </row>
    <row r="232" spans="1:51" s="14" customFormat="1" ht="12">
      <c r="A232" s="14"/>
      <c r="B232" s="254"/>
      <c r="C232" s="255"/>
      <c r="D232" s="244" t="s">
        <v>142</v>
      </c>
      <c r="E232" s="256" t="s">
        <v>1</v>
      </c>
      <c r="F232" s="257" t="s">
        <v>149</v>
      </c>
      <c r="G232" s="255"/>
      <c r="H232" s="258">
        <v>25.7</v>
      </c>
      <c r="I232" s="259"/>
      <c r="J232" s="255"/>
      <c r="K232" s="255"/>
      <c r="L232" s="260"/>
      <c r="M232" s="261"/>
      <c r="N232" s="262"/>
      <c r="O232" s="262"/>
      <c r="P232" s="262"/>
      <c r="Q232" s="262"/>
      <c r="R232" s="262"/>
      <c r="S232" s="262"/>
      <c r="T232" s="263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64" t="s">
        <v>142</v>
      </c>
      <c r="AU232" s="264" t="s">
        <v>85</v>
      </c>
      <c r="AV232" s="14" t="s">
        <v>140</v>
      </c>
      <c r="AW232" s="14" t="s">
        <v>32</v>
      </c>
      <c r="AX232" s="14" t="s">
        <v>83</v>
      </c>
      <c r="AY232" s="264" t="s">
        <v>134</v>
      </c>
    </row>
    <row r="233" spans="1:65" s="2" customFormat="1" ht="16.5" customHeight="1">
      <c r="A233" s="39"/>
      <c r="B233" s="40"/>
      <c r="C233" s="270" t="s">
        <v>444</v>
      </c>
      <c r="D233" s="270" t="s">
        <v>312</v>
      </c>
      <c r="E233" s="271" t="s">
        <v>445</v>
      </c>
      <c r="F233" s="272" t="s">
        <v>446</v>
      </c>
      <c r="G233" s="273" t="s">
        <v>153</v>
      </c>
      <c r="H233" s="274">
        <v>304.4</v>
      </c>
      <c r="I233" s="275"/>
      <c r="J233" s="276">
        <f>ROUND(I233*H233,2)</f>
        <v>0</v>
      </c>
      <c r="K233" s="277"/>
      <c r="L233" s="278"/>
      <c r="M233" s="279" t="s">
        <v>1</v>
      </c>
      <c r="N233" s="280" t="s">
        <v>41</v>
      </c>
      <c r="O233" s="92"/>
      <c r="P233" s="238">
        <f>O233*H233</f>
        <v>0</v>
      </c>
      <c r="Q233" s="238">
        <v>0.08</v>
      </c>
      <c r="R233" s="238">
        <f>Q233*H233</f>
        <v>24.352</v>
      </c>
      <c r="S233" s="238">
        <v>0</v>
      </c>
      <c r="T233" s="239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40" t="s">
        <v>168</v>
      </c>
      <c r="AT233" s="240" t="s">
        <v>312</v>
      </c>
      <c r="AU233" s="240" t="s">
        <v>85</v>
      </c>
      <c r="AY233" s="18" t="s">
        <v>134</v>
      </c>
      <c r="BE233" s="241">
        <f>IF(N233="základní",J233,0)</f>
        <v>0</v>
      </c>
      <c r="BF233" s="241">
        <f>IF(N233="snížená",J233,0)</f>
        <v>0</v>
      </c>
      <c r="BG233" s="241">
        <f>IF(N233="zákl. přenesená",J233,0)</f>
        <v>0</v>
      </c>
      <c r="BH233" s="241">
        <f>IF(N233="sníž. přenesená",J233,0)</f>
        <v>0</v>
      </c>
      <c r="BI233" s="241">
        <f>IF(N233="nulová",J233,0)</f>
        <v>0</v>
      </c>
      <c r="BJ233" s="18" t="s">
        <v>83</v>
      </c>
      <c r="BK233" s="241">
        <f>ROUND(I233*H233,2)</f>
        <v>0</v>
      </c>
      <c r="BL233" s="18" t="s">
        <v>140</v>
      </c>
      <c r="BM233" s="240" t="s">
        <v>447</v>
      </c>
    </row>
    <row r="234" spans="1:51" s="13" customFormat="1" ht="12">
      <c r="A234" s="13"/>
      <c r="B234" s="242"/>
      <c r="C234" s="243"/>
      <c r="D234" s="244" t="s">
        <v>142</v>
      </c>
      <c r="E234" s="245" t="s">
        <v>1</v>
      </c>
      <c r="F234" s="246" t="s">
        <v>448</v>
      </c>
      <c r="G234" s="243"/>
      <c r="H234" s="247">
        <v>180.3</v>
      </c>
      <c r="I234" s="248"/>
      <c r="J234" s="243"/>
      <c r="K234" s="243"/>
      <c r="L234" s="249"/>
      <c r="M234" s="250"/>
      <c r="N234" s="251"/>
      <c r="O234" s="251"/>
      <c r="P234" s="251"/>
      <c r="Q234" s="251"/>
      <c r="R234" s="251"/>
      <c r="S234" s="251"/>
      <c r="T234" s="252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53" t="s">
        <v>142</v>
      </c>
      <c r="AU234" s="253" t="s">
        <v>85</v>
      </c>
      <c r="AV234" s="13" t="s">
        <v>85</v>
      </c>
      <c r="AW234" s="13" t="s">
        <v>32</v>
      </c>
      <c r="AX234" s="13" t="s">
        <v>76</v>
      </c>
      <c r="AY234" s="253" t="s">
        <v>134</v>
      </c>
    </row>
    <row r="235" spans="1:51" s="13" customFormat="1" ht="12">
      <c r="A235" s="13"/>
      <c r="B235" s="242"/>
      <c r="C235" s="243"/>
      <c r="D235" s="244" t="s">
        <v>142</v>
      </c>
      <c r="E235" s="245" t="s">
        <v>1</v>
      </c>
      <c r="F235" s="246" t="s">
        <v>449</v>
      </c>
      <c r="G235" s="243"/>
      <c r="H235" s="247">
        <v>124.1</v>
      </c>
      <c r="I235" s="248"/>
      <c r="J235" s="243"/>
      <c r="K235" s="243"/>
      <c r="L235" s="249"/>
      <c r="M235" s="250"/>
      <c r="N235" s="251"/>
      <c r="O235" s="251"/>
      <c r="P235" s="251"/>
      <c r="Q235" s="251"/>
      <c r="R235" s="251"/>
      <c r="S235" s="251"/>
      <c r="T235" s="25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53" t="s">
        <v>142</v>
      </c>
      <c r="AU235" s="253" t="s">
        <v>85</v>
      </c>
      <c r="AV235" s="13" t="s">
        <v>85</v>
      </c>
      <c r="AW235" s="13" t="s">
        <v>32</v>
      </c>
      <c r="AX235" s="13" t="s">
        <v>76</v>
      </c>
      <c r="AY235" s="253" t="s">
        <v>134</v>
      </c>
    </row>
    <row r="236" spans="1:51" s="14" customFormat="1" ht="12">
      <c r="A236" s="14"/>
      <c r="B236" s="254"/>
      <c r="C236" s="255"/>
      <c r="D236" s="244" t="s">
        <v>142</v>
      </c>
      <c r="E236" s="256" t="s">
        <v>1</v>
      </c>
      <c r="F236" s="257" t="s">
        <v>149</v>
      </c>
      <c r="G236" s="255"/>
      <c r="H236" s="258">
        <v>304.4</v>
      </c>
      <c r="I236" s="259"/>
      <c r="J236" s="255"/>
      <c r="K236" s="255"/>
      <c r="L236" s="260"/>
      <c r="M236" s="261"/>
      <c r="N236" s="262"/>
      <c r="O236" s="262"/>
      <c r="P236" s="262"/>
      <c r="Q236" s="262"/>
      <c r="R236" s="262"/>
      <c r="S236" s="262"/>
      <c r="T236" s="263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64" t="s">
        <v>142</v>
      </c>
      <c r="AU236" s="264" t="s">
        <v>85</v>
      </c>
      <c r="AV236" s="14" t="s">
        <v>140</v>
      </c>
      <c r="AW236" s="14" t="s">
        <v>32</v>
      </c>
      <c r="AX236" s="14" t="s">
        <v>83</v>
      </c>
      <c r="AY236" s="264" t="s">
        <v>134</v>
      </c>
    </row>
    <row r="237" spans="1:65" s="2" customFormat="1" ht="33" customHeight="1">
      <c r="A237" s="39"/>
      <c r="B237" s="40"/>
      <c r="C237" s="228" t="s">
        <v>450</v>
      </c>
      <c r="D237" s="228" t="s">
        <v>136</v>
      </c>
      <c r="E237" s="229" t="s">
        <v>451</v>
      </c>
      <c r="F237" s="230" t="s">
        <v>452</v>
      </c>
      <c r="G237" s="231" t="s">
        <v>153</v>
      </c>
      <c r="H237" s="232">
        <v>3.9</v>
      </c>
      <c r="I237" s="233"/>
      <c r="J237" s="234">
        <f>ROUND(I237*H237,2)</f>
        <v>0</v>
      </c>
      <c r="K237" s="235"/>
      <c r="L237" s="45"/>
      <c r="M237" s="236" t="s">
        <v>1</v>
      </c>
      <c r="N237" s="237" t="s">
        <v>41</v>
      </c>
      <c r="O237" s="92"/>
      <c r="P237" s="238">
        <f>O237*H237</f>
        <v>0</v>
      </c>
      <c r="Q237" s="238">
        <v>0.1295</v>
      </c>
      <c r="R237" s="238">
        <f>Q237*H237</f>
        <v>0.50505</v>
      </c>
      <c r="S237" s="238">
        <v>0</v>
      </c>
      <c r="T237" s="239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40" t="s">
        <v>140</v>
      </c>
      <c r="AT237" s="240" t="s">
        <v>136</v>
      </c>
      <c r="AU237" s="240" t="s">
        <v>85</v>
      </c>
      <c r="AY237" s="18" t="s">
        <v>134</v>
      </c>
      <c r="BE237" s="241">
        <f>IF(N237="základní",J237,0)</f>
        <v>0</v>
      </c>
      <c r="BF237" s="241">
        <f>IF(N237="snížená",J237,0)</f>
        <v>0</v>
      </c>
      <c r="BG237" s="241">
        <f>IF(N237="zákl. přenesená",J237,0)</f>
        <v>0</v>
      </c>
      <c r="BH237" s="241">
        <f>IF(N237="sníž. přenesená",J237,0)</f>
        <v>0</v>
      </c>
      <c r="BI237" s="241">
        <f>IF(N237="nulová",J237,0)</f>
        <v>0</v>
      </c>
      <c r="BJ237" s="18" t="s">
        <v>83</v>
      </c>
      <c r="BK237" s="241">
        <f>ROUND(I237*H237,2)</f>
        <v>0</v>
      </c>
      <c r="BL237" s="18" t="s">
        <v>140</v>
      </c>
      <c r="BM237" s="240" t="s">
        <v>453</v>
      </c>
    </row>
    <row r="238" spans="1:65" s="2" customFormat="1" ht="16.5" customHeight="1">
      <c r="A238" s="39"/>
      <c r="B238" s="40"/>
      <c r="C238" s="270" t="s">
        <v>454</v>
      </c>
      <c r="D238" s="270" t="s">
        <v>312</v>
      </c>
      <c r="E238" s="271" t="s">
        <v>455</v>
      </c>
      <c r="F238" s="272" t="s">
        <v>456</v>
      </c>
      <c r="G238" s="273" t="s">
        <v>153</v>
      </c>
      <c r="H238" s="274">
        <v>3.9</v>
      </c>
      <c r="I238" s="275"/>
      <c r="J238" s="276">
        <f>ROUND(I238*H238,2)</f>
        <v>0</v>
      </c>
      <c r="K238" s="277"/>
      <c r="L238" s="278"/>
      <c r="M238" s="279" t="s">
        <v>1</v>
      </c>
      <c r="N238" s="280" t="s">
        <v>41</v>
      </c>
      <c r="O238" s="92"/>
      <c r="P238" s="238">
        <f>O238*H238</f>
        <v>0</v>
      </c>
      <c r="Q238" s="238">
        <v>0.046</v>
      </c>
      <c r="R238" s="238">
        <f>Q238*H238</f>
        <v>0.1794</v>
      </c>
      <c r="S238" s="238">
        <v>0</v>
      </c>
      <c r="T238" s="239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40" t="s">
        <v>168</v>
      </c>
      <c r="AT238" s="240" t="s">
        <v>312</v>
      </c>
      <c r="AU238" s="240" t="s">
        <v>85</v>
      </c>
      <c r="AY238" s="18" t="s">
        <v>134</v>
      </c>
      <c r="BE238" s="241">
        <f>IF(N238="základní",J238,0)</f>
        <v>0</v>
      </c>
      <c r="BF238" s="241">
        <f>IF(N238="snížená",J238,0)</f>
        <v>0</v>
      </c>
      <c r="BG238" s="241">
        <f>IF(N238="zákl. přenesená",J238,0)</f>
        <v>0</v>
      </c>
      <c r="BH238" s="241">
        <f>IF(N238="sníž. přenesená",J238,0)</f>
        <v>0</v>
      </c>
      <c r="BI238" s="241">
        <f>IF(N238="nulová",J238,0)</f>
        <v>0</v>
      </c>
      <c r="BJ238" s="18" t="s">
        <v>83</v>
      </c>
      <c r="BK238" s="241">
        <f>ROUND(I238*H238,2)</f>
        <v>0</v>
      </c>
      <c r="BL238" s="18" t="s">
        <v>140</v>
      </c>
      <c r="BM238" s="240" t="s">
        <v>457</v>
      </c>
    </row>
    <row r="239" spans="1:51" s="13" customFormat="1" ht="12">
      <c r="A239" s="13"/>
      <c r="B239" s="242"/>
      <c r="C239" s="243"/>
      <c r="D239" s="244" t="s">
        <v>142</v>
      </c>
      <c r="E239" s="245" t="s">
        <v>1</v>
      </c>
      <c r="F239" s="246" t="s">
        <v>458</v>
      </c>
      <c r="G239" s="243"/>
      <c r="H239" s="247">
        <v>3.9</v>
      </c>
      <c r="I239" s="248"/>
      <c r="J239" s="243"/>
      <c r="K239" s="243"/>
      <c r="L239" s="249"/>
      <c r="M239" s="250"/>
      <c r="N239" s="251"/>
      <c r="O239" s="251"/>
      <c r="P239" s="251"/>
      <c r="Q239" s="251"/>
      <c r="R239" s="251"/>
      <c r="S239" s="251"/>
      <c r="T239" s="252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53" t="s">
        <v>142</v>
      </c>
      <c r="AU239" s="253" t="s">
        <v>85</v>
      </c>
      <c r="AV239" s="13" t="s">
        <v>85</v>
      </c>
      <c r="AW239" s="13" t="s">
        <v>32</v>
      </c>
      <c r="AX239" s="13" t="s">
        <v>83</v>
      </c>
      <c r="AY239" s="253" t="s">
        <v>134</v>
      </c>
    </row>
    <row r="240" spans="1:65" s="2" customFormat="1" ht="24.15" customHeight="1">
      <c r="A240" s="39"/>
      <c r="B240" s="40"/>
      <c r="C240" s="228" t="s">
        <v>459</v>
      </c>
      <c r="D240" s="228" t="s">
        <v>136</v>
      </c>
      <c r="E240" s="229" t="s">
        <v>460</v>
      </c>
      <c r="F240" s="230" t="s">
        <v>461</v>
      </c>
      <c r="G240" s="231" t="s">
        <v>153</v>
      </c>
      <c r="H240" s="232">
        <v>7.6</v>
      </c>
      <c r="I240" s="233"/>
      <c r="J240" s="234">
        <f>ROUND(I240*H240,2)</f>
        <v>0</v>
      </c>
      <c r="K240" s="235"/>
      <c r="L240" s="45"/>
      <c r="M240" s="236" t="s">
        <v>1</v>
      </c>
      <c r="N240" s="237" t="s">
        <v>41</v>
      </c>
      <c r="O240" s="92"/>
      <c r="P240" s="238">
        <f>O240*H240</f>
        <v>0</v>
      </c>
      <c r="Q240" s="238">
        <v>0.29221</v>
      </c>
      <c r="R240" s="238">
        <f>Q240*H240</f>
        <v>2.220796</v>
      </c>
      <c r="S240" s="238">
        <v>0</v>
      </c>
      <c r="T240" s="239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40" t="s">
        <v>140</v>
      </c>
      <c r="AT240" s="240" t="s">
        <v>136</v>
      </c>
      <c r="AU240" s="240" t="s">
        <v>85</v>
      </c>
      <c r="AY240" s="18" t="s">
        <v>134</v>
      </c>
      <c r="BE240" s="241">
        <f>IF(N240="základní",J240,0)</f>
        <v>0</v>
      </c>
      <c r="BF240" s="241">
        <f>IF(N240="snížená",J240,0)</f>
        <v>0</v>
      </c>
      <c r="BG240" s="241">
        <f>IF(N240="zákl. přenesená",J240,0)</f>
        <v>0</v>
      </c>
      <c r="BH240" s="241">
        <f>IF(N240="sníž. přenesená",J240,0)</f>
        <v>0</v>
      </c>
      <c r="BI240" s="241">
        <f>IF(N240="nulová",J240,0)</f>
        <v>0</v>
      </c>
      <c r="BJ240" s="18" t="s">
        <v>83</v>
      </c>
      <c r="BK240" s="241">
        <f>ROUND(I240*H240,2)</f>
        <v>0</v>
      </c>
      <c r="BL240" s="18" t="s">
        <v>140</v>
      </c>
      <c r="BM240" s="240" t="s">
        <v>462</v>
      </c>
    </row>
    <row r="241" spans="1:51" s="13" customFormat="1" ht="12">
      <c r="A241" s="13"/>
      <c r="B241" s="242"/>
      <c r="C241" s="243"/>
      <c r="D241" s="244" t="s">
        <v>142</v>
      </c>
      <c r="E241" s="245" t="s">
        <v>1</v>
      </c>
      <c r="F241" s="246" t="s">
        <v>463</v>
      </c>
      <c r="G241" s="243"/>
      <c r="H241" s="247">
        <v>7.6</v>
      </c>
      <c r="I241" s="248"/>
      <c r="J241" s="243"/>
      <c r="K241" s="243"/>
      <c r="L241" s="249"/>
      <c r="M241" s="250"/>
      <c r="N241" s="251"/>
      <c r="O241" s="251"/>
      <c r="P241" s="251"/>
      <c r="Q241" s="251"/>
      <c r="R241" s="251"/>
      <c r="S241" s="251"/>
      <c r="T241" s="25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3" t="s">
        <v>142</v>
      </c>
      <c r="AU241" s="253" t="s">
        <v>85</v>
      </c>
      <c r="AV241" s="13" t="s">
        <v>85</v>
      </c>
      <c r="AW241" s="13" t="s">
        <v>32</v>
      </c>
      <c r="AX241" s="13" t="s">
        <v>83</v>
      </c>
      <c r="AY241" s="253" t="s">
        <v>134</v>
      </c>
    </row>
    <row r="242" spans="1:65" s="2" customFormat="1" ht="24.15" customHeight="1">
      <c r="A242" s="39"/>
      <c r="B242" s="40"/>
      <c r="C242" s="270" t="s">
        <v>464</v>
      </c>
      <c r="D242" s="270" t="s">
        <v>312</v>
      </c>
      <c r="E242" s="271" t="s">
        <v>465</v>
      </c>
      <c r="F242" s="272" t="s">
        <v>466</v>
      </c>
      <c r="G242" s="273" t="s">
        <v>153</v>
      </c>
      <c r="H242" s="274">
        <v>7.6</v>
      </c>
      <c r="I242" s="275"/>
      <c r="J242" s="276">
        <f>ROUND(I242*H242,2)</f>
        <v>0</v>
      </c>
      <c r="K242" s="277"/>
      <c r="L242" s="278"/>
      <c r="M242" s="279" t="s">
        <v>1</v>
      </c>
      <c r="N242" s="280" t="s">
        <v>41</v>
      </c>
      <c r="O242" s="92"/>
      <c r="P242" s="238">
        <f>O242*H242</f>
        <v>0</v>
      </c>
      <c r="Q242" s="238">
        <v>0.004</v>
      </c>
      <c r="R242" s="238">
        <f>Q242*H242</f>
        <v>0.0304</v>
      </c>
      <c r="S242" s="238">
        <v>0</v>
      </c>
      <c r="T242" s="239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40" t="s">
        <v>168</v>
      </c>
      <c r="AT242" s="240" t="s">
        <v>312</v>
      </c>
      <c r="AU242" s="240" t="s">
        <v>85</v>
      </c>
      <c r="AY242" s="18" t="s">
        <v>134</v>
      </c>
      <c r="BE242" s="241">
        <f>IF(N242="základní",J242,0)</f>
        <v>0</v>
      </c>
      <c r="BF242" s="241">
        <f>IF(N242="snížená",J242,0)</f>
        <v>0</v>
      </c>
      <c r="BG242" s="241">
        <f>IF(N242="zákl. přenesená",J242,0)</f>
        <v>0</v>
      </c>
      <c r="BH242" s="241">
        <f>IF(N242="sníž. přenesená",J242,0)</f>
        <v>0</v>
      </c>
      <c r="BI242" s="241">
        <f>IF(N242="nulová",J242,0)</f>
        <v>0</v>
      </c>
      <c r="BJ242" s="18" t="s">
        <v>83</v>
      </c>
      <c r="BK242" s="241">
        <f>ROUND(I242*H242,2)</f>
        <v>0</v>
      </c>
      <c r="BL242" s="18" t="s">
        <v>140</v>
      </c>
      <c r="BM242" s="240" t="s">
        <v>467</v>
      </c>
    </row>
    <row r="243" spans="1:63" s="12" customFormat="1" ht="22.8" customHeight="1">
      <c r="A243" s="12"/>
      <c r="B243" s="212"/>
      <c r="C243" s="213"/>
      <c r="D243" s="214" t="s">
        <v>75</v>
      </c>
      <c r="E243" s="226" t="s">
        <v>210</v>
      </c>
      <c r="F243" s="226" t="s">
        <v>211</v>
      </c>
      <c r="G243" s="213"/>
      <c r="H243" s="213"/>
      <c r="I243" s="216"/>
      <c r="J243" s="227">
        <f>BK243</f>
        <v>0</v>
      </c>
      <c r="K243" s="213"/>
      <c r="L243" s="218"/>
      <c r="M243" s="219"/>
      <c r="N243" s="220"/>
      <c r="O243" s="220"/>
      <c r="P243" s="221">
        <f>SUM(P244:P252)</f>
        <v>0</v>
      </c>
      <c r="Q243" s="220"/>
      <c r="R243" s="221">
        <f>SUM(R244:R252)</f>
        <v>0</v>
      </c>
      <c r="S243" s="220"/>
      <c r="T243" s="222">
        <f>SUM(T244:T252)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23" t="s">
        <v>83</v>
      </c>
      <c r="AT243" s="224" t="s">
        <v>75</v>
      </c>
      <c r="AU243" s="224" t="s">
        <v>83</v>
      </c>
      <c r="AY243" s="223" t="s">
        <v>134</v>
      </c>
      <c r="BK243" s="225">
        <f>SUM(BK244:BK252)</f>
        <v>0</v>
      </c>
    </row>
    <row r="244" spans="1:65" s="2" customFormat="1" ht="21.75" customHeight="1">
      <c r="A244" s="39"/>
      <c r="B244" s="40"/>
      <c r="C244" s="228" t="s">
        <v>468</v>
      </c>
      <c r="D244" s="228" t="s">
        <v>136</v>
      </c>
      <c r="E244" s="229" t="s">
        <v>212</v>
      </c>
      <c r="F244" s="230" t="s">
        <v>213</v>
      </c>
      <c r="G244" s="231" t="s">
        <v>214</v>
      </c>
      <c r="H244" s="232">
        <v>932.912</v>
      </c>
      <c r="I244" s="233"/>
      <c r="J244" s="234">
        <f>ROUND(I244*H244,2)</f>
        <v>0</v>
      </c>
      <c r="K244" s="235"/>
      <c r="L244" s="45"/>
      <c r="M244" s="236" t="s">
        <v>1</v>
      </c>
      <c r="N244" s="237" t="s">
        <v>41</v>
      </c>
      <c r="O244" s="92"/>
      <c r="P244" s="238">
        <f>O244*H244</f>
        <v>0</v>
      </c>
      <c r="Q244" s="238">
        <v>0</v>
      </c>
      <c r="R244" s="238">
        <f>Q244*H244</f>
        <v>0</v>
      </c>
      <c r="S244" s="238">
        <v>0</v>
      </c>
      <c r="T244" s="239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40" t="s">
        <v>140</v>
      </c>
      <c r="AT244" s="240" t="s">
        <v>136</v>
      </c>
      <c r="AU244" s="240" t="s">
        <v>85</v>
      </c>
      <c r="AY244" s="18" t="s">
        <v>134</v>
      </c>
      <c r="BE244" s="241">
        <f>IF(N244="základní",J244,0)</f>
        <v>0</v>
      </c>
      <c r="BF244" s="241">
        <f>IF(N244="snížená",J244,0)</f>
        <v>0</v>
      </c>
      <c r="BG244" s="241">
        <f>IF(N244="zákl. přenesená",J244,0)</f>
        <v>0</v>
      </c>
      <c r="BH244" s="241">
        <f>IF(N244="sníž. přenesená",J244,0)</f>
        <v>0</v>
      </c>
      <c r="BI244" s="241">
        <f>IF(N244="nulová",J244,0)</f>
        <v>0</v>
      </c>
      <c r="BJ244" s="18" t="s">
        <v>83</v>
      </c>
      <c r="BK244" s="241">
        <f>ROUND(I244*H244,2)</f>
        <v>0</v>
      </c>
      <c r="BL244" s="18" t="s">
        <v>140</v>
      </c>
      <c r="BM244" s="240" t="s">
        <v>469</v>
      </c>
    </row>
    <row r="245" spans="1:65" s="2" customFormat="1" ht="24.15" customHeight="1">
      <c r="A245" s="39"/>
      <c r="B245" s="40"/>
      <c r="C245" s="228" t="s">
        <v>470</v>
      </c>
      <c r="D245" s="228" t="s">
        <v>136</v>
      </c>
      <c r="E245" s="229" t="s">
        <v>217</v>
      </c>
      <c r="F245" s="230" t="s">
        <v>218</v>
      </c>
      <c r="G245" s="231" t="s">
        <v>214</v>
      </c>
      <c r="H245" s="232">
        <v>22389.888</v>
      </c>
      <c r="I245" s="233"/>
      <c r="J245" s="234">
        <f>ROUND(I245*H245,2)</f>
        <v>0</v>
      </c>
      <c r="K245" s="235"/>
      <c r="L245" s="45"/>
      <c r="M245" s="236" t="s">
        <v>1</v>
      </c>
      <c r="N245" s="237" t="s">
        <v>41</v>
      </c>
      <c r="O245" s="92"/>
      <c r="P245" s="238">
        <f>O245*H245</f>
        <v>0</v>
      </c>
      <c r="Q245" s="238">
        <v>0</v>
      </c>
      <c r="R245" s="238">
        <f>Q245*H245</f>
        <v>0</v>
      </c>
      <c r="S245" s="238">
        <v>0</v>
      </c>
      <c r="T245" s="239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40" t="s">
        <v>140</v>
      </c>
      <c r="AT245" s="240" t="s">
        <v>136</v>
      </c>
      <c r="AU245" s="240" t="s">
        <v>85</v>
      </c>
      <c r="AY245" s="18" t="s">
        <v>134</v>
      </c>
      <c r="BE245" s="241">
        <f>IF(N245="základní",J245,0)</f>
        <v>0</v>
      </c>
      <c r="BF245" s="241">
        <f>IF(N245="snížená",J245,0)</f>
        <v>0</v>
      </c>
      <c r="BG245" s="241">
        <f>IF(N245="zákl. přenesená",J245,0)</f>
        <v>0</v>
      </c>
      <c r="BH245" s="241">
        <f>IF(N245="sníž. přenesená",J245,0)</f>
        <v>0</v>
      </c>
      <c r="BI245" s="241">
        <f>IF(N245="nulová",J245,0)</f>
        <v>0</v>
      </c>
      <c r="BJ245" s="18" t="s">
        <v>83</v>
      </c>
      <c r="BK245" s="241">
        <f>ROUND(I245*H245,2)</f>
        <v>0</v>
      </c>
      <c r="BL245" s="18" t="s">
        <v>140</v>
      </c>
      <c r="BM245" s="240" t="s">
        <v>471</v>
      </c>
    </row>
    <row r="246" spans="1:51" s="13" customFormat="1" ht="12">
      <c r="A246" s="13"/>
      <c r="B246" s="242"/>
      <c r="C246" s="243"/>
      <c r="D246" s="244" t="s">
        <v>142</v>
      </c>
      <c r="E246" s="243"/>
      <c r="F246" s="246" t="s">
        <v>472</v>
      </c>
      <c r="G246" s="243"/>
      <c r="H246" s="247">
        <v>22389.888</v>
      </c>
      <c r="I246" s="248"/>
      <c r="J246" s="243"/>
      <c r="K246" s="243"/>
      <c r="L246" s="249"/>
      <c r="M246" s="250"/>
      <c r="N246" s="251"/>
      <c r="O246" s="251"/>
      <c r="P246" s="251"/>
      <c r="Q246" s="251"/>
      <c r="R246" s="251"/>
      <c r="S246" s="251"/>
      <c r="T246" s="25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53" t="s">
        <v>142</v>
      </c>
      <c r="AU246" s="253" t="s">
        <v>85</v>
      </c>
      <c r="AV246" s="13" t="s">
        <v>85</v>
      </c>
      <c r="AW246" s="13" t="s">
        <v>4</v>
      </c>
      <c r="AX246" s="13" t="s">
        <v>83</v>
      </c>
      <c r="AY246" s="253" t="s">
        <v>134</v>
      </c>
    </row>
    <row r="247" spans="1:65" s="2" customFormat="1" ht="37.8" customHeight="1">
      <c r="A247" s="39"/>
      <c r="B247" s="40"/>
      <c r="C247" s="228" t="s">
        <v>473</v>
      </c>
      <c r="D247" s="228" t="s">
        <v>136</v>
      </c>
      <c r="E247" s="229" t="s">
        <v>474</v>
      </c>
      <c r="F247" s="230" t="s">
        <v>475</v>
      </c>
      <c r="G247" s="231" t="s">
        <v>214</v>
      </c>
      <c r="H247" s="232">
        <v>266.605</v>
      </c>
      <c r="I247" s="233"/>
      <c r="J247" s="234">
        <f>ROUND(I247*H247,2)</f>
        <v>0</v>
      </c>
      <c r="K247" s="235"/>
      <c r="L247" s="45"/>
      <c r="M247" s="236" t="s">
        <v>1</v>
      </c>
      <c r="N247" s="237" t="s">
        <v>41</v>
      </c>
      <c r="O247" s="92"/>
      <c r="P247" s="238">
        <f>O247*H247</f>
        <v>0</v>
      </c>
      <c r="Q247" s="238">
        <v>0</v>
      </c>
      <c r="R247" s="238">
        <f>Q247*H247</f>
        <v>0</v>
      </c>
      <c r="S247" s="238">
        <v>0</v>
      </c>
      <c r="T247" s="239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40" t="s">
        <v>140</v>
      </c>
      <c r="AT247" s="240" t="s">
        <v>136</v>
      </c>
      <c r="AU247" s="240" t="s">
        <v>85</v>
      </c>
      <c r="AY247" s="18" t="s">
        <v>134</v>
      </c>
      <c r="BE247" s="241">
        <f>IF(N247="základní",J247,0)</f>
        <v>0</v>
      </c>
      <c r="BF247" s="241">
        <f>IF(N247="snížená",J247,0)</f>
        <v>0</v>
      </c>
      <c r="BG247" s="241">
        <f>IF(N247="zákl. přenesená",J247,0)</f>
        <v>0</v>
      </c>
      <c r="BH247" s="241">
        <f>IF(N247="sníž. přenesená",J247,0)</f>
        <v>0</v>
      </c>
      <c r="BI247" s="241">
        <f>IF(N247="nulová",J247,0)</f>
        <v>0</v>
      </c>
      <c r="BJ247" s="18" t="s">
        <v>83</v>
      </c>
      <c r="BK247" s="241">
        <f>ROUND(I247*H247,2)</f>
        <v>0</v>
      </c>
      <c r="BL247" s="18" t="s">
        <v>140</v>
      </c>
      <c r="BM247" s="240" t="s">
        <v>476</v>
      </c>
    </row>
    <row r="248" spans="1:51" s="13" customFormat="1" ht="12">
      <c r="A248" s="13"/>
      <c r="B248" s="242"/>
      <c r="C248" s="243"/>
      <c r="D248" s="244" t="s">
        <v>142</v>
      </c>
      <c r="E248" s="245" t="s">
        <v>1</v>
      </c>
      <c r="F248" s="246" t="s">
        <v>477</v>
      </c>
      <c r="G248" s="243"/>
      <c r="H248" s="247">
        <v>266.605</v>
      </c>
      <c r="I248" s="248"/>
      <c r="J248" s="243"/>
      <c r="K248" s="243"/>
      <c r="L248" s="249"/>
      <c r="M248" s="250"/>
      <c r="N248" s="251"/>
      <c r="O248" s="251"/>
      <c r="P248" s="251"/>
      <c r="Q248" s="251"/>
      <c r="R248" s="251"/>
      <c r="S248" s="251"/>
      <c r="T248" s="25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53" t="s">
        <v>142</v>
      </c>
      <c r="AU248" s="253" t="s">
        <v>85</v>
      </c>
      <c r="AV248" s="13" t="s">
        <v>85</v>
      </c>
      <c r="AW248" s="13" t="s">
        <v>32</v>
      </c>
      <c r="AX248" s="13" t="s">
        <v>83</v>
      </c>
      <c r="AY248" s="253" t="s">
        <v>134</v>
      </c>
    </row>
    <row r="249" spans="1:65" s="2" customFormat="1" ht="44.25" customHeight="1">
      <c r="A249" s="39"/>
      <c r="B249" s="40"/>
      <c r="C249" s="228" t="s">
        <v>478</v>
      </c>
      <c r="D249" s="228" t="s">
        <v>136</v>
      </c>
      <c r="E249" s="229" t="s">
        <v>222</v>
      </c>
      <c r="F249" s="230" t="s">
        <v>223</v>
      </c>
      <c r="G249" s="231" t="s">
        <v>214</v>
      </c>
      <c r="H249" s="232">
        <v>590.86</v>
      </c>
      <c r="I249" s="233"/>
      <c r="J249" s="234">
        <f>ROUND(I249*H249,2)</f>
        <v>0</v>
      </c>
      <c r="K249" s="235"/>
      <c r="L249" s="45"/>
      <c r="M249" s="236" t="s">
        <v>1</v>
      </c>
      <c r="N249" s="237" t="s">
        <v>41</v>
      </c>
      <c r="O249" s="92"/>
      <c r="P249" s="238">
        <f>O249*H249</f>
        <v>0</v>
      </c>
      <c r="Q249" s="238">
        <v>0</v>
      </c>
      <c r="R249" s="238">
        <f>Q249*H249</f>
        <v>0</v>
      </c>
      <c r="S249" s="238">
        <v>0</v>
      </c>
      <c r="T249" s="239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40" t="s">
        <v>140</v>
      </c>
      <c r="AT249" s="240" t="s">
        <v>136</v>
      </c>
      <c r="AU249" s="240" t="s">
        <v>85</v>
      </c>
      <c r="AY249" s="18" t="s">
        <v>134</v>
      </c>
      <c r="BE249" s="241">
        <f>IF(N249="základní",J249,0)</f>
        <v>0</v>
      </c>
      <c r="BF249" s="241">
        <f>IF(N249="snížená",J249,0)</f>
        <v>0</v>
      </c>
      <c r="BG249" s="241">
        <f>IF(N249="zákl. přenesená",J249,0)</f>
        <v>0</v>
      </c>
      <c r="BH249" s="241">
        <f>IF(N249="sníž. přenesená",J249,0)</f>
        <v>0</v>
      </c>
      <c r="BI249" s="241">
        <f>IF(N249="nulová",J249,0)</f>
        <v>0</v>
      </c>
      <c r="BJ249" s="18" t="s">
        <v>83</v>
      </c>
      <c r="BK249" s="241">
        <f>ROUND(I249*H249,2)</f>
        <v>0</v>
      </c>
      <c r="BL249" s="18" t="s">
        <v>140</v>
      </c>
      <c r="BM249" s="240" t="s">
        <v>479</v>
      </c>
    </row>
    <row r="250" spans="1:51" s="13" customFormat="1" ht="12">
      <c r="A250" s="13"/>
      <c r="B250" s="242"/>
      <c r="C250" s="243"/>
      <c r="D250" s="244" t="s">
        <v>142</v>
      </c>
      <c r="E250" s="245" t="s">
        <v>1</v>
      </c>
      <c r="F250" s="246" t="s">
        <v>480</v>
      </c>
      <c r="G250" s="243"/>
      <c r="H250" s="247">
        <v>590.86</v>
      </c>
      <c r="I250" s="248"/>
      <c r="J250" s="243"/>
      <c r="K250" s="243"/>
      <c r="L250" s="249"/>
      <c r="M250" s="250"/>
      <c r="N250" s="251"/>
      <c r="O250" s="251"/>
      <c r="P250" s="251"/>
      <c r="Q250" s="251"/>
      <c r="R250" s="251"/>
      <c r="S250" s="251"/>
      <c r="T250" s="252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3" t="s">
        <v>142</v>
      </c>
      <c r="AU250" s="253" t="s">
        <v>85</v>
      </c>
      <c r="AV250" s="13" t="s">
        <v>85</v>
      </c>
      <c r="AW250" s="13" t="s">
        <v>32</v>
      </c>
      <c r="AX250" s="13" t="s">
        <v>83</v>
      </c>
      <c r="AY250" s="253" t="s">
        <v>134</v>
      </c>
    </row>
    <row r="251" spans="1:65" s="2" customFormat="1" ht="44.25" customHeight="1">
      <c r="A251" s="39"/>
      <c r="B251" s="40"/>
      <c r="C251" s="228" t="s">
        <v>481</v>
      </c>
      <c r="D251" s="228" t="s">
        <v>136</v>
      </c>
      <c r="E251" s="229" t="s">
        <v>227</v>
      </c>
      <c r="F251" s="230" t="s">
        <v>228</v>
      </c>
      <c r="G251" s="231" t="s">
        <v>214</v>
      </c>
      <c r="H251" s="232">
        <v>74.998</v>
      </c>
      <c r="I251" s="233"/>
      <c r="J251" s="234">
        <f>ROUND(I251*H251,2)</f>
        <v>0</v>
      </c>
      <c r="K251" s="235"/>
      <c r="L251" s="45"/>
      <c r="M251" s="236" t="s">
        <v>1</v>
      </c>
      <c r="N251" s="237" t="s">
        <v>41</v>
      </c>
      <c r="O251" s="92"/>
      <c r="P251" s="238">
        <f>O251*H251</f>
        <v>0</v>
      </c>
      <c r="Q251" s="238">
        <v>0</v>
      </c>
      <c r="R251" s="238">
        <f>Q251*H251</f>
        <v>0</v>
      </c>
      <c r="S251" s="238">
        <v>0</v>
      </c>
      <c r="T251" s="239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40" t="s">
        <v>140</v>
      </c>
      <c r="AT251" s="240" t="s">
        <v>136</v>
      </c>
      <c r="AU251" s="240" t="s">
        <v>85</v>
      </c>
      <c r="AY251" s="18" t="s">
        <v>134</v>
      </c>
      <c r="BE251" s="241">
        <f>IF(N251="základní",J251,0)</f>
        <v>0</v>
      </c>
      <c r="BF251" s="241">
        <f>IF(N251="snížená",J251,0)</f>
        <v>0</v>
      </c>
      <c r="BG251" s="241">
        <f>IF(N251="zákl. přenesená",J251,0)</f>
        <v>0</v>
      </c>
      <c r="BH251" s="241">
        <f>IF(N251="sníž. přenesená",J251,0)</f>
        <v>0</v>
      </c>
      <c r="BI251" s="241">
        <f>IF(N251="nulová",J251,0)</f>
        <v>0</v>
      </c>
      <c r="BJ251" s="18" t="s">
        <v>83</v>
      </c>
      <c r="BK251" s="241">
        <f>ROUND(I251*H251,2)</f>
        <v>0</v>
      </c>
      <c r="BL251" s="18" t="s">
        <v>140</v>
      </c>
      <c r="BM251" s="240" t="s">
        <v>482</v>
      </c>
    </row>
    <row r="252" spans="1:51" s="13" customFormat="1" ht="12">
      <c r="A252" s="13"/>
      <c r="B252" s="242"/>
      <c r="C252" s="243"/>
      <c r="D252" s="244" t="s">
        <v>142</v>
      </c>
      <c r="E252" s="245" t="s">
        <v>1</v>
      </c>
      <c r="F252" s="246" t="s">
        <v>483</v>
      </c>
      <c r="G252" s="243"/>
      <c r="H252" s="247">
        <v>74.998</v>
      </c>
      <c r="I252" s="248"/>
      <c r="J252" s="243"/>
      <c r="K252" s="243"/>
      <c r="L252" s="249"/>
      <c r="M252" s="250"/>
      <c r="N252" s="251"/>
      <c r="O252" s="251"/>
      <c r="P252" s="251"/>
      <c r="Q252" s="251"/>
      <c r="R252" s="251"/>
      <c r="S252" s="251"/>
      <c r="T252" s="252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53" t="s">
        <v>142</v>
      </c>
      <c r="AU252" s="253" t="s">
        <v>85</v>
      </c>
      <c r="AV252" s="13" t="s">
        <v>85</v>
      </c>
      <c r="AW252" s="13" t="s">
        <v>32</v>
      </c>
      <c r="AX252" s="13" t="s">
        <v>83</v>
      </c>
      <c r="AY252" s="253" t="s">
        <v>134</v>
      </c>
    </row>
    <row r="253" spans="1:63" s="12" customFormat="1" ht="22.8" customHeight="1">
      <c r="A253" s="12"/>
      <c r="B253" s="212"/>
      <c r="C253" s="213"/>
      <c r="D253" s="214" t="s">
        <v>75</v>
      </c>
      <c r="E253" s="226" t="s">
        <v>231</v>
      </c>
      <c r="F253" s="226" t="s">
        <v>232</v>
      </c>
      <c r="G253" s="213"/>
      <c r="H253" s="213"/>
      <c r="I253" s="216"/>
      <c r="J253" s="227">
        <f>BK253</f>
        <v>0</v>
      </c>
      <c r="K253" s="213"/>
      <c r="L253" s="218"/>
      <c r="M253" s="219"/>
      <c r="N253" s="220"/>
      <c r="O253" s="220"/>
      <c r="P253" s="221">
        <f>P254</f>
        <v>0</v>
      </c>
      <c r="Q253" s="220"/>
      <c r="R253" s="221">
        <f>R254</f>
        <v>0</v>
      </c>
      <c r="S253" s="220"/>
      <c r="T253" s="222">
        <f>T254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23" t="s">
        <v>83</v>
      </c>
      <c r="AT253" s="224" t="s">
        <v>75</v>
      </c>
      <c r="AU253" s="224" t="s">
        <v>83</v>
      </c>
      <c r="AY253" s="223" t="s">
        <v>134</v>
      </c>
      <c r="BK253" s="225">
        <f>BK254</f>
        <v>0</v>
      </c>
    </row>
    <row r="254" spans="1:65" s="2" customFormat="1" ht="33" customHeight="1">
      <c r="A254" s="39"/>
      <c r="B254" s="40"/>
      <c r="C254" s="228" t="s">
        <v>484</v>
      </c>
      <c r="D254" s="228" t="s">
        <v>136</v>
      </c>
      <c r="E254" s="229" t="s">
        <v>234</v>
      </c>
      <c r="F254" s="230" t="s">
        <v>235</v>
      </c>
      <c r="G254" s="231" t="s">
        <v>214</v>
      </c>
      <c r="H254" s="232">
        <v>1046.035</v>
      </c>
      <c r="I254" s="233"/>
      <c r="J254" s="234">
        <f>ROUND(I254*H254,2)</f>
        <v>0</v>
      </c>
      <c r="K254" s="235"/>
      <c r="L254" s="45"/>
      <c r="M254" s="236" t="s">
        <v>1</v>
      </c>
      <c r="N254" s="237" t="s">
        <v>41</v>
      </c>
      <c r="O254" s="92"/>
      <c r="P254" s="238">
        <f>O254*H254</f>
        <v>0</v>
      </c>
      <c r="Q254" s="238">
        <v>0</v>
      </c>
      <c r="R254" s="238">
        <f>Q254*H254</f>
        <v>0</v>
      </c>
      <c r="S254" s="238">
        <v>0</v>
      </c>
      <c r="T254" s="239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40" t="s">
        <v>140</v>
      </c>
      <c r="AT254" s="240" t="s">
        <v>136</v>
      </c>
      <c r="AU254" s="240" t="s">
        <v>85</v>
      </c>
      <c r="AY254" s="18" t="s">
        <v>134</v>
      </c>
      <c r="BE254" s="241">
        <f>IF(N254="základní",J254,0)</f>
        <v>0</v>
      </c>
      <c r="BF254" s="241">
        <f>IF(N254="snížená",J254,0)</f>
        <v>0</v>
      </c>
      <c r="BG254" s="241">
        <f>IF(N254="zákl. přenesená",J254,0)</f>
        <v>0</v>
      </c>
      <c r="BH254" s="241">
        <f>IF(N254="sníž. přenesená",J254,0)</f>
        <v>0</v>
      </c>
      <c r="BI254" s="241">
        <f>IF(N254="nulová",J254,0)</f>
        <v>0</v>
      </c>
      <c r="BJ254" s="18" t="s">
        <v>83</v>
      </c>
      <c r="BK254" s="241">
        <f>ROUND(I254*H254,2)</f>
        <v>0</v>
      </c>
      <c r="BL254" s="18" t="s">
        <v>140</v>
      </c>
      <c r="BM254" s="240" t="s">
        <v>485</v>
      </c>
    </row>
    <row r="255" spans="1:63" s="12" customFormat="1" ht="25.9" customHeight="1">
      <c r="A255" s="12"/>
      <c r="B255" s="212"/>
      <c r="C255" s="213"/>
      <c r="D255" s="214" t="s">
        <v>75</v>
      </c>
      <c r="E255" s="215" t="s">
        <v>237</v>
      </c>
      <c r="F255" s="215" t="s">
        <v>238</v>
      </c>
      <c r="G255" s="213"/>
      <c r="H255" s="213"/>
      <c r="I255" s="216"/>
      <c r="J255" s="217">
        <f>BK255</f>
        <v>0</v>
      </c>
      <c r="K255" s="213"/>
      <c r="L255" s="218"/>
      <c r="M255" s="219"/>
      <c r="N255" s="220"/>
      <c r="O255" s="220"/>
      <c r="P255" s="221">
        <f>P256</f>
        <v>0</v>
      </c>
      <c r="Q255" s="220"/>
      <c r="R255" s="221">
        <f>R256</f>
        <v>0</v>
      </c>
      <c r="S255" s="220"/>
      <c r="T255" s="222">
        <f>T256</f>
        <v>0.44999999999999996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23" t="s">
        <v>85</v>
      </c>
      <c r="AT255" s="224" t="s">
        <v>75</v>
      </c>
      <c r="AU255" s="224" t="s">
        <v>76</v>
      </c>
      <c r="AY255" s="223" t="s">
        <v>134</v>
      </c>
      <c r="BK255" s="225">
        <f>BK256</f>
        <v>0</v>
      </c>
    </row>
    <row r="256" spans="1:63" s="12" customFormat="1" ht="22.8" customHeight="1">
      <c r="A256" s="12"/>
      <c r="B256" s="212"/>
      <c r="C256" s="213"/>
      <c r="D256" s="214" t="s">
        <v>75</v>
      </c>
      <c r="E256" s="226" t="s">
        <v>486</v>
      </c>
      <c r="F256" s="226" t="s">
        <v>487</v>
      </c>
      <c r="G256" s="213"/>
      <c r="H256" s="213"/>
      <c r="I256" s="216"/>
      <c r="J256" s="227">
        <f>BK256</f>
        <v>0</v>
      </c>
      <c r="K256" s="213"/>
      <c r="L256" s="218"/>
      <c r="M256" s="219"/>
      <c r="N256" s="220"/>
      <c r="O256" s="220"/>
      <c r="P256" s="221">
        <f>SUM(P257:P261)</f>
        <v>0</v>
      </c>
      <c r="Q256" s="220"/>
      <c r="R256" s="221">
        <f>SUM(R257:R261)</f>
        <v>0</v>
      </c>
      <c r="S256" s="220"/>
      <c r="T256" s="222">
        <f>SUM(T257:T261)</f>
        <v>0.44999999999999996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223" t="s">
        <v>85</v>
      </c>
      <c r="AT256" s="224" t="s">
        <v>75</v>
      </c>
      <c r="AU256" s="224" t="s">
        <v>83</v>
      </c>
      <c r="AY256" s="223" t="s">
        <v>134</v>
      </c>
      <c r="BK256" s="225">
        <f>SUM(BK257:BK261)</f>
        <v>0</v>
      </c>
    </row>
    <row r="257" spans="1:65" s="2" customFormat="1" ht="24.15" customHeight="1">
      <c r="A257" s="39"/>
      <c r="B257" s="40"/>
      <c r="C257" s="228" t="s">
        <v>488</v>
      </c>
      <c r="D257" s="228" t="s">
        <v>136</v>
      </c>
      <c r="E257" s="229" t="s">
        <v>489</v>
      </c>
      <c r="F257" s="230" t="s">
        <v>490</v>
      </c>
      <c r="G257" s="231" t="s">
        <v>173</v>
      </c>
      <c r="H257" s="232">
        <v>6</v>
      </c>
      <c r="I257" s="233"/>
      <c r="J257" s="234">
        <f>ROUND(I257*H257,2)</f>
        <v>0</v>
      </c>
      <c r="K257" s="235"/>
      <c r="L257" s="45"/>
      <c r="M257" s="236" t="s">
        <v>1</v>
      </c>
      <c r="N257" s="237" t="s">
        <v>41</v>
      </c>
      <c r="O257" s="92"/>
      <c r="P257" s="238">
        <f>O257*H257</f>
        <v>0</v>
      </c>
      <c r="Q257" s="238">
        <v>0</v>
      </c>
      <c r="R257" s="238">
        <f>Q257*H257</f>
        <v>0</v>
      </c>
      <c r="S257" s="238">
        <v>0.075</v>
      </c>
      <c r="T257" s="239">
        <f>S257*H257</f>
        <v>0.44999999999999996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40" t="s">
        <v>216</v>
      </c>
      <c r="AT257" s="240" t="s">
        <v>136</v>
      </c>
      <c r="AU257" s="240" t="s">
        <v>85</v>
      </c>
      <c r="AY257" s="18" t="s">
        <v>134</v>
      </c>
      <c r="BE257" s="241">
        <f>IF(N257="základní",J257,0)</f>
        <v>0</v>
      </c>
      <c r="BF257" s="241">
        <f>IF(N257="snížená",J257,0)</f>
        <v>0</v>
      </c>
      <c r="BG257" s="241">
        <f>IF(N257="zákl. přenesená",J257,0)</f>
        <v>0</v>
      </c>
      <c r="BH257" s="241">
        <f>IF(N257="sníž. přenesená",J257,0)</f>
        <v>0</v>
      </c>
      <c r="BI257" s="241">
        <f>IF(N257="nulová",J257,0)</f>
        <v>0</v>
      </c>
      <c r="BJ257" s="18" t="s">
        <v>83</v>
      </c>
      <c r="BK257" s="241">
        <f>ROUND(I257*H257,2)</f>
        <v>0</v>
      </c>
      <c r="BL257" s="18" t="s">
        <v>216</v>
      </c>
      <c r="BM257" s="240" t="s">
        <v>491</v>
      </c>
    </row>
    <row r="258" spans="1:65" s="2" customFormat="1" ht="16.5" customHeight="1">
      <c r="A258" s="39"/>
      <c r="B258" s="40"/>
      <c r="C258" s="228" t="s">
        <v>492</v>
      </c>
      <c r="D258" s="228" t="s">
        <v>136</v>
      </c>
      <c r="E258" s="229" t="s">
        <v>493</v>
      </c>
      <c r="F258" s="230" t="s">
        <v>494</v>
      </c>
      <c r="G258" s="231" t="s">
        <v>153</v>
      </c>
      <c r="H258" s="232">
        <v>189</v>
      </c>
      <c r="I258" s="233"/>
      <c r="J258" s="234">
        <f>ROUND(I258*H258,2)</f>
        <v>0</v>
      </c>
      <c r="K258" s="235"/>
      <c r="L258" s="45"/>
      <c r="M258" s="236" t="s">
        <v>1</v>
      </c>
      <c r="N258" s="237" t="s">
        <v>41</v>
      </c>
      <c r="O258" s="92"/>
      <c r="P258" s="238">
        <f>O258*H258</f>
        <v>0</v>
      </c>
      <c r="Q258" s="238">
        <v>0</v>
      </c>
      <c r="R258" s="238">
        <f>Q258*H258</f>
        <v>0</v>
      </c>
      <c r="S258" s="238">
        <v>0</v>
      </c>
      <c r="T258" s="239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40" t="s">
        <v>140</v>
      </c>
      <c r="AT258" s="240" t="s">
        <v>136</v>
      </c>
      <c r="AU258" s="240" t="s">
        <v>85</v>
      </c>
      <c r="AY258" s="18" t="s">
        <v>134</v>
      </c>
      <c r="BE258" s="241">
        <f>IF(N258="základní",J258,0)</f>
        <v>0</v>
      </c>
      <c r="BF258" s="241">
        <f>IF(N258="snížená",J258,0)</f>
        <v>0</v>
      </c>
      <c r="BG258" s="241">
        <f>IF(N258="zákl. přenesená",J258,0)</f>
        <v>0</v>
      </c>
      <c r="BH258" s="241">
        <f>IF(N258="sníž. přenesená",J258,0)</f>
        <v>0</v>
      </c>
      <c r="BI258" s="241">
        <f>IF(N258="nulová",J258,0)</f>
        <v>0</v>
      </c>
      <c r="BJ258" s="18" t="s">
        <v>83</v>
      </c>
      <c r="BK258" s="241">
        <f>ROUND(I258*H258,2)</f>
        <v>0</v>
      </c>
      <c r="BL258" s="18" t="s">
        <v>140</v>
      </c>
      <c r="BM258" s="240" t="s">
        <v>495</v>
      </c>
    </row>
    <row r="259" spans="1:51" s="13" customFormat="1" ht="12">
      <c r="A259" s="13"/>
      <c r="B259" s="242"/>
      <c r="C259" s="243"/>
      <c r="D259" s="244" t="s">
        <v>142</v>
      </c>
      <c r="E259" s="245" t="s">
        <v>1</v>
      </c>
      <c r="F259" s="246" t="s">
        <v>496</v>
      </c>
      <c r="G259" s="243"/>
      <c r="H259" s="247">
        <v>70</v>
      </c>
      <c r="I259" s="248"/>
      <c r="J259" s="243"/>
      <c r="K259" s="243"/>
      <c r="L259" s="249"/>
      <c r="M259" s="250"/>
      <c r="N259" s="251"/>
      <c r="O259" s="251"/>
      <c r="P259" s="251"/>
      <c r="Q259" s="251"/>
      <c r="R259" s="251"/>
      <c r="S259" s="251"/>
      <c r="T259" s="252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53" t="s">
        <v>142</v>
      </c>
      <c r="AU259" s="253" t="s">
        <v>85</v>
      </c>
      <c r="AV259" s="13" t="s">
        <v>85</v>
      </c>
      <c r="AW259" s="13" t="s">
        <v>32</v>
      </c>
      <c r="AX259" s="13" t="s">
        <v>76</v>
      </c>
      <c r="AY259" s="253" t="s">
        <v>134</v>
      </c>
    </row>
    <row r="260" spans="1:51" s="13" customFormat="1" ht="12">
      <c r="A260" s="13"/>
      <c r="B260" s="242"/>
      <c r="C260" s="243"/>
      <c r="D260" s="244" t="s">
        <v>142</v>
      </c>
      <c r="E260" s="245" t="s">
        <v>1</v>
      </c>
      <c r="F260" s="246" t="s">
        <v>497</v>
      </c>
      <c r="G260" s="243"/>
      <c r="H260" s="247">
        <v>119</v>
      </c>
      <c r="I260" s="248"/>
      <c r="J260" s="243"/>
      <c r="K260" s="243"/>
      <c r="L260" s="249"/>
      <c r="M260" s="250"/>
      <c r="N260" s="251"/>
      <c r="O260" s="251"/>
      <c r="P260" s="251"/>
      <c r="Q260" s="251"/>
      <c r="R260" s="251"/>
      <c r="S260" s="251"/>
      <c r="T260" s="252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53" t="s">
        <v>142</v>
      </c>
      <c r="AU260" s="253" t="s">
        <v>85</v>
      </c>
      <c r="AV260" s="13" t="s">
        <v>85</v>
      </c>
      <c r="AW260" s="13" t="s">
        <v>32</v>
      </c>
      <c r="AX260" s="13" t="s">
        <v>76</v>
      </c>
      <c r="AY260" s="253" t="s">
        <v>134</v>
      </c>
    </row>
    <row r="261" spans="1:51" s="14" customFormat="1" ht="12">
      <c r="A261" s="14"/>
      <c r="B261" s="254"/>
      <c r="C261" s="255"/>
      <c r="D261" s="244" t="s">
        <v>142</v>
      </c>
      <c r="E261" s="256" t="s">
        <v>1</v>
      </c>
      <c r="F261" s="257" t="s">
        <v>149</v>
      </c>
      <c r="G261" s="255"/>
      <c r="H261" s="258">
        <v>189</v>
      </c>
      <c r="I261" s="259"/>
      <c r="J261" s="255"/>
      <c r="K261" s="255"/>
      <c r="L261" s="260"/>
      <c r="M261" s="302"/>
      <c r="N261" s="303"/>
      <c r="O261" s="303"/>
      <c r="P261" s="303"/>
      <c r="Q261" s="303"/>
      <c r="R261" s="303"/>
      <c r="S261" s="303"/>
      <c r="T261" s="30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64" t="s">
        <v>142</v>
      </c>
      <c r="AU261" s="264" t="s">
        <v>85</v>
      </c>
      <c r="AV261" s="14" t="s">
        <v>140</v>
      </c>
      <c r="AW261" s="14" t="s">
        <v>32</v>
      </c>
      <c r="AX261" s="14" t="s">
        <v>83</v>
      </c>
      <c r="AY261" s="264" t="s">
        <v>134</v>
      </c>
    </row>
    <row r="262" spans="1:31" s="2" customFormat="1" ht="6.95" customHeight="1">
      <c r="A262" s="39"/>
      <c r="B262" s="67"/>
      <c r="C262" s="68"/>
      <c r="D262" s="68"/>
      <c r="E262" s="68"/>
      <c r="F262" s="68"/>
      <c r="G262" s="68"/>
      <c r="H262" s="68"/>
      <c r="I262" s="68"/>
      <c r="J262" s="68"/>
      <c r="K262" s="68"/>
      <c r="L262" s="45"/>
      <c r="M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</row>
  </sheetData>
  <sheetProtection password="CC35" sheet="1" objects="1" scenarios="1" formatColumns="0" formatRows="0" autoFilter="0"/>
  <autoFilter ref="C127:K261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6:H116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96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85</v>
      </c>
    </row>
    <row r="4" spans="2:46" s="1" customFormat="1" ht="24.95" customHeight="1">
      <c r="B4" s="21"/>
      <c r="D4" s="149" t="s">
        <v>97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Mikulov - Rekonstrukce MK ul. Venušina</v>
      </c>
      <c r="F7" s="151"/>
      <c r="G7" s="151"/>
      <c r="H7" s="151"/>
      <c r="L7" s="21"/>
    </row>
    <row r="8" spans="1:31" s="2" customFormat="1" ht="12" customHeight="1">
      <c r="A8" s="39"/>
      <c r="B8" s="45"/>
      <c r="C8" s="39"/>
      <c r="D8" s="151" t="s">
        <v>98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53" t="s">
        <v>498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51" t="s">
        <v>18</v>
      </c>
      <c r="E11" s="39"/>
      <c r="F11" s="142" t="s">
        <v>1</v>
      </c>
      <c r="G11" s="39"/>
      <c r="H11" s="39"/>
      <c r="I11" s="151" t="s">
        <v>19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1" t="s">
        <v>20</v>
      </c>
      <c r="E12" s="39"/>
      <c r="F12" s="142" t="s">
        <v>21</v>
      </c>
      <c r="G12" s="39"/>
      <c r="H12" s="39"/>
      <c r="I12" s="151" t="s">
        <v>22</v>
      </c>
      <c r="J12" s="154" t="str">
        <f>'Rekapitulace stavby'!AN8</f>
        <v>10. 11. 2022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24</v>
      </c>
      <c r="E14" s="39"/>
      <c r="F14" s="39"/>
      <c r="G14" s="39"/>
      <c r="H14" s="39"/>
      <c r="I14" s="151" t="s">
        <v>25</v>
      </c>
      <c r="J14" s="142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2" t="s">
        <v>26</v>
      </c>
      <c r="F15" s="39"/>
      <c r="G15" s="39"/>
      <c r="H15" s="39"/>
      <c r="I15" s="151" t="s">
        <v>27</v>
      </c>
      <c r="J15" s="142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51" t="s">
        <v>28</v>
      </c>
      <c r="E17" s="39"/>
      <c r="F17" s="39"/>
      <c r="G17" s="39"/>
      <c r="H17" s="39"/>
      <c r="I17" s="15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51" t="s">
        <v>30</v>
      </c>
      <c r="E20" s="39"/>
      <c r="F20" s="39"/>
      <c r="G20" s="39"/>
      <c r="H20" s="39"/>
      <c r="I20" s="151" t="s">
        <v>25</v>
      </c>
      <c r="J20" s="142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2" t="s">
        <v>31</v>
      </c>
      <c r="F21" s="39"/>
      <c r="G21" s="39"/>
      <c r="H21" s="39"/>
      <c r="I21" s="151" t="s">
        <v>27</v>
      </c>
      <c r="J21" s="142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51" t="s">
        <v>33</v>
      </c>
      <c r="E23" s="39"/>
      <c r="F23" s="39"/>
      <c r="G23" s="39"/>
      <c r="H23" s="39"/>
      <c r="I23" s="151" t="s">
        <v>25</v>
      </c>
      <c r="J23" s="142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2" t="str">
        <f>IF('Rekapitulace stavby'!E20="","",'Rekapitulace stavby'!E20)</f>
        <v xml:space="preserve"> </v>
      </c>
      <c r="F24" s="39"/>
      <c r="G24" s="39"/>
      <c r="H24" s="39"/>
      <c r="I24" s="151" t="s">
        <v>27</v>
      </c>
      <c r="J24" s="142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5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9"/>
      <c r="E29" s="159"/>
      <c r="F29" s="159"/>
      <c r="G29" s="159"/>
      <c r="H29" s="159"/>
      <c r="I29" s="159"/>
      <c r="J29" s="159"/>
      <c r="K29" s="15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60" t="s">
        <v>36</v>
      </c>
      <c r="E30" s="39"/>
      <c r="F30" s="39"/>
      <c r="G30" s="39"/>
      <c r="H30" s="39"/>
      <c r="I30" s="39"/>
      <c r="J30" s="161">
        <f>ROUND(J123,2)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2" t="s">
        <v>38</v>
      </c>
      <c r="G32" s="39"/>
      <c r="H32" s="39"/>
      <c r="I32" s="162" t="s">
        <v>37</v>
      </c>
      <c r="J32" s="162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3" t="s">
        <v>40</v>
      </c>
      <c r="E33" s="151" t="s">
        <v>41</v>
      </c>
      <c r="F33" s="164">
        <f>ROUND((SUM(BE123:BE148)),2)</f>
        <v>0</v>
      </c>
      <c r="G33" s="39"/>
      <c r="H33" s="39"/>
      <c r="I33" s="165">
        <v>0.21</v>
      </c>
      <c r="J33" s="164">
        <f>ROUND(((SUM(BE123:BE148))*I33),2)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51" t="s">
        <v>42</v>
      </c>
      <c r="F34" s="164">
        <f>ROUND((SUM(BF123:BF148)),2)</f>
        <v>0</v>
      </c>
      <c r="G34" s="39"/>
      <c r="H34" s="39"/>
      <c r="I34" s="165">
        <v>0.15</v>
      </c>
      <c r="J34" s="164">
        <f>ROUND(((SUM(BF123:BF148))*I34),2)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51" t="s">
        <v>43</v>
      </c>
      <c r="F35" s="164">
        <f>ROUND((SUM(BG123:BG148)),2)</f>
        <v>0</v>
      </c>
      <c r="G35" s="39"/>
      <c r="H35" s="39"/>
      <c r="I35" s="165">
        <v>0.21</v>
      </c>
      <c r="J35" s="164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1" t="s">
        <v>44</v>
      </c>
      <c r="F36" s="164">
        <f>ROUND((SUM(BH123:BH148)),2)</f>
        <v>0</v>
      </c>
      <c r="G36" s="39"/>
      <c r="H36" s="39"/>
      <c r="I36" s="165">
        <v>0.15</v>
      </c>
      <c r="J36" s="164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45</v>
      </c>
      <c r="F37" s="164">
        <f>ROUND((SUM(BI123:BI148)),2)</f>
        <v>0</v>
      </c>
      <c r="G37" s="39"/>
      <c r="H37" s="39"/>
      <c r="I37" s="165">
        <v>0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6"/>
      <c r="D39" s="167" t="s">
        <v>46</v>
      </c>
      <c r="E39" s="168"/>
      <c r="F39" s="168"/>
      <c r="G39" s="169" t="s">
        <v>47</v>
      </c>
      <c r="H39" s="170" t="s">
        <v>48</v>
      </c>
      <c r="I39" s="168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49</v>
      </c>
      <c r="E50" s="174"/>
      <c r="F50" s="174"/>
      <c r="G50" s="173" t="s">
        <v>50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51</v>
      </c>
      <c r="E61" s="176"/>
      <c r="F61" s="177" t="s">
        <v>52</v>
      </c>
      <c r="G61" s="175" t="s">
        <v>51</v>
      </c>
      <c r="H61" s="176"/>
      <c r="I61" s="176"/>
      <c r="J61" s="178" t="s">
        <v>52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53</v>
      </c>
      <c r="E65" s="179"/>
      <c r="F65" s="179"/>
      <c r="G65" s="173" t="s">
        <v>54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51</v>
      </c>
      <c r="E76" s="176"/>
      <c r="F76" s="177" t="s">
        <v>52</v>
      </c>
      <c r="G76" s="175" t="s">
        <v>51</v>
      </c>
      <c r="H76" s="176"/>
      <c r="I76" s="176"/>
      <c r="J76" s="178" t="s">
        <v>52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Mikulov - Rekonstrukce MK ul. Venušina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SO02 - chránička HDPE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Mikulov</v>
      </c>
      <c r="G89" s="41"/>
      <c r="H89" s="41"/>
      <c r="I89" s="33" t="s">
        <v>22</v>
      </c>
      <c r="J89" s="80" t="str">
        <f>IF(J12="","",J12)</f>
        <v>10. 11. 2022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Mikulov</v>
      </c>
      <c r="G91" s="41"/>
      <c r="H91" s="41"/>
      <c r="I91" s="33" t="s">
        <v>30</v>
      </c>
      <c r="J91" s="37" t="str">
        <f>E21</f>
        <v>Projekce DS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85" t="s">
        <v>103</v>
      </c>
      <c r="D94" s="186"/>
      <c r="E94" s="186"/>
      <c r="F94" s="186"/>
      <c r="G94" s="186"/>
      <c r="H94" s="186"/>
      <c r="I94" s="186"/>
      <c r="J94" s="187" t="s">
        <v>104</v>
      </c>
      <c r="K94" s="186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8" t="s">
        <v>105</v>
      </c>
      <c r="D96" s="41"/>
      <c r="E96" s="41"/>
      <c r="F96" s="41"/>
      <c r="G96" s="41"/>
      <c r="H96" s="41"/>
      <c r="I96" s="41"/>
      <c r="J96" s="111">
        <f>J123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106</v>
      </c>
    </row>
    <row r="97" spans="1:31" s="9" customFormat="1" ht="24.95" customHeight="1">
      <c r="A97" s="9"/>
      <c r="B97" s="189"/>
      <c r="C97" s="190"/>
      <c r="D97" s="191" t="s">
        <v>107</v>
      </c>
      <c r="E97" s="192"/>
      <c r="F97" s="192"/>
      <c r="G97" s="192"/>
      <c r="H97" s="192"/>
      <c r="I97" s="192"/>
      <c r="J97" s="193">
        <f>J124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5"/>
      <c r="C98" s="134"/>
      <c r="D98" s="196" t="s">
        <v>108</v>
      </c>
      <c r="E98" s="197"/>
      <c r="F98" s="197"/>
      <c r="G98" s="197"/>
      <c r="H98" s="197"/>
      <c r="I98" s="197"/>
      <c r="J98" s="198">
        <f>J125</f>
        <v>0</v>
      </c>
      <c r="K98" s="134"/>
      <c r="L98" s="19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5"/>
      <c r="C99" s="134"/>
      <c r="D99" s="196" t="s">
        <v>499</v>
      </c>
      <c r="E99" s="197"/>
      <c r="F99" s="197"/>
      <c r="G99" s="197"/>
      <c r="H99" s="197"/>
      <c r="I99" s="197"/>
      <c r="J99" s="198">
        <f>J135</f>
        <v>0</v>
      </c>
      <c r="K99" s="134"/>
      <c r="L99" s="19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5"/>
      <c r="C100" s="134"/>
      <c r="D100" s="196" t="s">
        <v>109</v>
      </c>
      <c r="E100" s="197"/>
      <c r="F100" s="197"/>
      <c r="G100" s="197"/>
      <c r="H100" s="197"/>
      <c r="I100" s="197"/>
      <c r="J100" s="198">
        <f>J138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4"/>
      <c r="D101" s="196" t="s">
        <v>110</v>
      </c>
      <c r="E101" s="197"/>
      <c r="F101" s="197"/>
      <c r="G101" s="197"/>
      <c r="H101" s="197"/>
      <c r="I101" s="197"/>
      <c r="J101" s="198">
        <f>J141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4"/>
      <c r="D102" s="196" t="s">
        <v>112</v>
      </c>
      <c r="E102" s="197"/>
      <c r="F102" s="197"/>
      <c r="G102" s="197"/>
      <c r="H102" s="197"/>
      <c r="I102" s="197"/>
      <c r="J102" s="198">
        <f>J144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4"/>
      <c r="D103" s="196" t="s">
        <v>113</v>
      </c>
      <c r="E103" s="197"/>
      <c r="F103" s="197"/>
      <c r="G103" s="197"/>
      <c r="H103" s="197"/>
      <c r="I103" s="197"/>
      <c r="J103" s="198">
        <f>J147</f>
        <v>0</v>
      </c>
      <c r="K103" s="134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9" spans="1:31" s="2" customFormat="1" ht="6.95" customHeight="1">
      <c r="A109" s="39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4.95" customHeight="1">
      <c r="A110" s="39"/>
      <c r="B110" s="40"/>
      <c r="C110" s="24" t="s">
        <v>119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16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184" t="str">
        <f>E7</f>
        <v>Mikulov - Rekonstrukce MK ul. Venušina</v>
      </c>
      <c r="F113" s="33"/>
      <c r="G113" s="33"/>
      <c r="H113" s="33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98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77" t="str">
        <f>E9</f>
        <v>SO02 - chránička HDPE</v>
      </c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20</v>
      </c>
      <c r="D117" s="41"/>
      <c r="E117" s="41"/>
      <c r="F117" s="28" t="str">
        <f>F12</f>
        <v>Mikulov</v>
      </c>
      <c r="G117" s="41"/>
      <c r="H117" s="41"/>
      <c r="I117" s="33" t="s">
        <v>22</v>
      </c>
      <c r="J117" s="80" t="str">
        <f>IF(J12="","",J12)</f>
        <v>10. 11. 2022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24</v>
      </c>
      <c r="D119" s="41"/>
      <c r="E119" s="41"/>
      <c r="F119" s="28" t="str">
        <f>E15</f>
        <v>Město Mikulov</v>
      </c>
      <c r="G119" s="41"/>
      <c r="H119" s="41"/>
      <c r="I119" s="33" t="s">
        <v>30</v>
      </c>
      <c r="J119" s="37" t="str">
        <f>E21</f>
        <v>Projekce DS s.r.o.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5.15" customHeight="1">
      <c r="A120" s="39"/>
      <c r="B120" s="40"/>
      <c r="C120" s="33" t="s">
        <v>28</v>
      </c>
      <c r="D120" s="41"/>
      <c r="E120" s="41"/>
      <c r="F120" s="28" t="str">
        <f>IF(E18="","",E18)</f>
        <v>Vyplň údaj</v>
      </c>
      <c r="G120" s="41"/>
      <c r="H120" s="41"/>
      <c r="I120" s="33" t="s">
        <v>33</v>
      </c>
      <c r="J120" s="37" t="str">
        <f>E24</f>
        <v xml:space="preserve"> 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0.3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11" customFormat="1" ht="29.25" customHeight="1">
      <c r="A122" s="200"/>
      <c r="B122" s="201"/>
      <c r="C122" s="202" t="s">
        <v>120</v>
      </c>
      <c r="D122" s="203" t="s">
        <v>61</v>
      </c>
      <c r="E122" s="203" t="s">
        <v>57</v>
      </c>
      <c r="F122" s="203" t="s">
        <v>58</v>
      </c>
      <c r="G122" s="203" t="s">
        <v>121</v>
      </c>
      <c r="H122" s="203" t="s">
        <v>122</v>
      </c>
      <c r="I122" s="203" t="s">
        <v>123</v>
      </c>
      <c r="J122" s="204" t="s">
        <v>104</v>
      </c>
      <c r="K122" s="205" t="s">
        <v>124</v>
      </c>
      <c r="L122" s="206"/>
      <c r="M122" s="101" t="s">
        <v>1</v>
      </c>
      <c r="N122" s="102" t="s">
        <v>40</v>
      </c>
      <c r="O122" s="102" t="s">
        <v>125</v>
      </c>
      <c r="P122" s="102" t="s">
        <v>126</v>
      </c>
      <c r="Q122" s="102" t="s">
        <v>127</v>
      </c>
      <c r="R122" s="102" t="s">
        <v>128</v>
      </c>
      <c r="S122" s="102" t="s">
        <v>129</v>
      </c>
      <c r="T122" s="103" t="s">
        <v>130</v>
      </c>
      <c r="U122" s="200"/>
      <c r="V122" s="200"/>
      <c r="W122" s="200"/>
      <c r="X122" s="200"/>
      <c r="Y122" s="200"/>
      <c r="Z122" s="200"/>
      <c r="AA122" s="200"/>
      <c r="AB122" s="200"/>
      <c r="AC122" s="200"/>
      <c r="AD122" s="200"/>
      <c r="AE122" s="200"/>
    </row>
    <row r="123" spans="1:63" s="2" customFormat="1" ht="22.8" customHeight="1">
      <c r="A123" s="39"/>
      <c r="B123" s="40"/>
      <c r="C123" s="108" t="s">
        <v>131</v>
      </c>
      <c r="D123" s="41"/>
      <c r="E123" s="41"/>
      <c r="F123" s="41"/>
      <c r="G123" s="41"/>
      <c r="H123" s="41"/>
      <c r="I123" s="41"/>
      <c r="J123" s="207">
        <f>BK123</f>
        <v>0</v>
      </c>
      <c r="K123" s="41"/>
      <c r="L123" s="45"/>
      <c r="M123" s="104"/>
      <c r="N123" s="208"/>
      <c r="O123" s="105"/>
      <c r="P123" s="209">
        <f>P124</f>
        <v>0</v>
      </c>
      <c r="Q123" s="105"/>
      <c r="R123" s="209">
        <f>R124</f>
        <v>36.998692000000005</v>
      </c>
      <c r="S123" s="105"/>
      <c r="T123" s="210">
        <f>T124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75</v>
      </c>
      <c r="AU123" s="18" t="s">
        <v>106</v>
      </c>
      <c r="BK123" s="211">
        <f>BK124</f>
        <v>0</v>
      </c>
    </row>
    <row r="124" spans="1:63" s="12" customFormat="1" ht="25.9" customHeight="1">
      <c r="A124" s="12"/>
      <c r="B124" s="212"/>
      <c r="C124" s="213"/>
      <c r="D124" s="214" t="s">
        <v>75</v>
      </c>
      <c r="E124" s="215" t="s">
        <v>132</v>
      </c>
      <c r="F124" s="215" t="s">
        <v>133</v>
      </c>
      <c r="G124" s="213"/>
      <c r="H124" s="213"/>
      <c r="I124" s="216"/>
      <c r="J124" s="217">
        <f>BK124</f>
        <v>0</v>
      </c>
      <c r="K124" s="213"/>
      <c r="L124" s="218"/>
      <c r="M124" s="219"/>
      <c r="N124" s="220"/>
      <c r="O124" s="220"/>
      <c r="P124" s="221">
        <f>P125+P135+P138+P141+P144+P147</f>
        <v>0</v>
      </c>
      <c r="Q124" s="220"/>
      <c r="R124" s="221">
        <f>R125+R135+R138+R141+R144+R147</f>
        <v>36.998692000000005</v>
      </c>
      <c r="S124" s="220"/>
      <c r="T124" s="222">
        <f>T125+T135+T138+T141+T144+T147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3" t="s">
        <v>83</v>
      </c>
      <c r="AT124" s="224" t="s">
        <v>75</v>
      </c>
      <c r="AU124" s="224" t="s">
        <v>76</v>
      </c>
      <c r="AY124" s="223" t="s">
        <v>134</v>
      </c>
      <c r="BK124" s="225">
        <f>BK125+BK135+BK138+BK141+BK144+BK147</f>
        <v>0</v>
      </c>
    </row>
    <row r="125" spans="1:63" s="12" customFormat="1" ht="22.8" customHeight="1">
      <c r="A125" s="12"/>
      <c r="B125" s="212"/>
      <c r="C125" s="213"/>
      <c r="D125" s="214" t="s">
        <v>75</v>
      </c>
      <c r="E125" s="226" t="s">
        <v>83</v>
      </c>
      <c r="F125" s="226" t="s">
        <v>135</v>
      </c>
      <c r="G125" s="213"/>
      <c r="H125" s="213"/>
      <c r="I125" s="216"/>
      <c r="J125" s="227">
        <f>BK125</f>
        <v>0</v>
      </c>
      <c r="K125" s="213"/>
      <c r="L125" s="218"/>
      <c r="M125" s="219"/>
      <c r="N125" s="220"/>
      <c r="O125" s="220"/>
      <c r="P125" s="221">
        <f>SUM(P126:P134)</f>
        <v>0</v>
      </c>
      <c r="Q125" s="220"/>
      <c r="R125" s="221">
        <f>SUM(R126:R134)</f>
        <v>0</v>
      </c>
      <c r="S125" s="220"/>
      <c r="T125" s="222">
        <f>SUM(T126:T134)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3" t="s">
        <v>83</v>
      </c>
      <c r="AT125" s="224" t="s">
        <v>75</v>
      </c>
      <c r="AU125" s="224" t="s">
        <v>83</v>
      </c>
      <c r="AY125" s="223" t="s">
        <v>134</v>
      </c>
      <c r="BK125" s="225">
        <f>SUM(BK126:BK134)</f>
        <v>0</v>
      </c>
    </row>
    <row r="126" spans="1:65" s="2" customFormat="1" ht="33" customHeight="1">
      <c r="A126" s="39"/>
      <c r="B126" s="40"/>
      <c r="C126" s="228" t="s">
        <v>83</v>
      </c>
      <c r="D126" s="228" t="s">
        <v>136</v>
      </c>
      <c r="E126" s="229" t="s">
        <v>500</v>
      </c>
      <c r="F126" s="230" t="s">
        <v>501</v>
      </c>
      <c r="G126" s="231" t="s">
        <v>301</v>
      </c>
      <c r="H126" s="232">
        <v>28.046</v>
      </c>
      <c r="I126" s="233"/>
      <c r="J126" s="234">
        <f>ROUND(I126*H126,2)</f>
        <v>0</v>
      </c>
      <c r="K126" s="235"/>
      <c r="L126" s="45"/>
      <c r="M126" s="236" t="s">
        <v>1</v>
      </c>
      <c r="N126" s="237" t="s">
        <v>41</v>
      </c>
      <c r="O126" s="92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40" t="s">
        <v>140</v>
      </c>
      <c r="AT126" s="240" t="s">
        <v>136</v>
      </c>
      <c r="AU126" s="240" t="s">
        <v>85</v>
      </c>
      <c r="AY126" s="18" t="s">
        <v>134</v>
      </c>
      <c r="BE126" s="241">
        <f>IF(N126="základní",J126,0)</f>
        <v>0</v>
      </c>
      <c r="BF126" s="241">
        <f>IF(N126="snížená",J126,0)</f>
        <v>0</v>
      </c>
      <c r="BG126" s="241">
        <f>IF(N126="zákl. přenesená",J126,0)</f>
        <v>0</v>
      </c>
      <c r="BH126" s="241">
        <f>IF(N126="sníž. přenesená",J126,0)</f>
        <v>0</v>
      </c>
      <c r="BI126" s="241">
        <f>IF(N126="nulová",J126,0)</f>
        <v>0</v>
      </c>
      <c r="BJ126" s="18" t="s">
        <v>83</v>
      </c>
      <c r="BK126" s="241">
        <f>ROUND(I126*H126,2)</f>
        <v>0</v>
      </c>
      <c r="BL126" s="18" t="s">
        <v>140</v>
      </c>
      <c r="BM126" s="240" t="s">
        <v>502</v>
      </c>
    </row>
    <row r="127" spans="1:51" s="13" customFormat="1" ht="12">
      <c r="A127" s="13"/>
      <c r="B127" s="242"/>
      <c r="C127" s="243"/>
      <c r="D127" s="244" t="s">
        <v>142</v>
      </c>
      <c r="E127" s="245" t="s">
        <v>1</v>
      </c>
      <c r="F127" s="246" t="s">
        <v>503</v>
      </c>
      <c r="G127" s="243"/>
      <c r="H127" s="247">
        <v>28.046</v>
      </c>
      <c r="I127" s="248"/>
      <c r="J127" s="243"/>
      <c r="K127" s="243"/>
      <c r="L127" s="249"/>
      <c r="M127" s="250"/>
      <c r="N127" s="251"/>
      <c r="O127" s="251"/>
      <c r="P127" s="251"/>
      <c r="Q127" s="251"/>
      <c r="R127" s="251"/>
      <c r="S127" s="251"/>
      <c r="T127" s="25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3" t="s">
        <v>142</v>
      </c>
      <c r="AU127" s="253" t="s">
        <v>85</v>
      </c>
      <c r="AV127" s="13" t="s">
        <v>85</v>
      </c>
      <c r="AW127" s="13" t="s">
        <v>32</v>
      </c>
      <c r="AX127" s="13" t="s">
        <v>83</v>
      </c>
      <c r="AY127" s="253" t="s">
        <v>134</v>
      </c>
    </row>
    <row r="128" spans="1:65" s="2" customFormat="1" ht="44.25" customHeight="1">
      <c r="A128" s="39"/>
      <c r="B128" s="40"/>
      <c r="C128" s="228" t="s">
        <v>85</v>
      </c>
      <c r="D128" s="228" t="s">
        <v>136</v>
      </c>
      <c r="E128" s="229" t="s">
        <v>304</v>
      </c>
      <c r="F128" s="230" t="s">
        <v>504</v>
      </c>
      <c r="G128" s="231" t="s">
        <v>301</v>
      </c>
      <c r="H128" s="232">
        <v>28.046</v>
      </c>
      <c r="I128" s="233"/>
      <c r="J128" s="234">
        <f>ROUND(I128*H128,2)</f>
        <v>0</v>
      </c>
      <c r="K128" s="235"/>
      <c r="L128" s="45"/>
      <c r="M128" s="236" t="s">
        <v>1</v>
      </c>
      <c r="N128" s="237" t="s">
        <v>41</v>
      </c>
      <c r="O128" s="92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0" t="s">
        <v>140</v>
      </c>
      <c r="AT128" s="240" t="s">
        <v>136</v>
      </c>
      <c r="AU128" s="240" t="s">
        <v>85</v>
      </c>
      <c r="AY128" s="18" t="s">
        <v>134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8" t="s">
        <v>83</v>
      </c>
      <c r="BK128" s="241">
        <f>ROUND(I128*H128,2)</f>
        <v>0</v>
      </c>
      <c r="BL128" s="18" t="s">
        <v>140</v>
      </c>
      <c r="BM128" s="240" t="s">
        <v>505</v>
      </c>
    </row>
    <row r="129" spans="1:51" s="13" customFormat="1" ht="12">
      <c r="A129" s="13"/>
      <c r="B129" s="242"/>
      <c r="C129" s="243"/>
      <c r="D129" s="244" t="s">
        <v>142</v>
      </c>
      <c r="E129" s="245" t="s">
        <v>1</v>
      </c>
      <c r="F129" s="246" t="s">
        <v>503</v>
      </c>
      <c r="G129" s="243"/>
      <c r="H129" s="247">
        <v>28.046</v>
      </c>
      <c r="I129" s="248"/>
      <c r="J129" s="243"/>
      <c r="K129" s="243"/>
      <c r="L129" s="249"/>
      <c r="M129" s="250"/>
      <c r="N129" s="251"/>
      <c r="O129" s="251"/>
      <c r="P129" s="251"/>
      <c r="Q129" s="251"/>
      <c r="R129" s="251"/>
      <c r="S129" s="251"/>
      <c r="T129" s="25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3" t="s">
        <v>142</v>
      </c>
      <c r="AU129" s="253" t="s">
        <v>85</v>
      </c>
      <c r="AV129" s="13" t="s">
        <v>85</v>
      </c>
      <c r="AW129" s="13" t="s">
        <v>32</v>
      </c>
      <c r="AX129" s="13" t="s">
        <v>83</v>
      </c>
      <c r="AY129" s="253" t="s">
        <v>134</v>
      </c>
    </row>
    <row r="130" spans="1:65" s="2" customFormat="1" ht="37.8" customHeight="1">
      <c r="A130" s="39"/>
      <c r="B130" s="40"/>
      <c r="C130" s="228" t="s">
        <v>150</v>
      </c>
      <c r="D130" s="228" t="s">
        <v>136</v>
      </c>
      <c r="E130" s="229" t="s">
        <v>308</v>
      </c>
      <c r="F130" s="230" t="s">
        <v>506</v>
      </c>
      <c r="G130" s="231" t="s">
        <v>301</v>
      </c>
      <c r="H130" s="232">
        <v>420.69</v>
      </c>
      <c r="I130" s="233"/>
      <c r="J130" s="234">
        <f>ROUND(I130*H130,2)</f>
        <v>0</v>
      </c>
      <c r="K130" s="235"/>
      <c r="L130" s="45"/>
      <c r="M130" s="236" t="s">
        <v>1</v>
      </c>
      <c r="N130" s="237" t="s">
        <v>41</v>
      </c>
      <c r="O130" s="92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0" t="s">
        <v>140</v>
      </c>
      <c r="AT130" s="240" t="s">
        <v>136</v>
      </c>
      <c r="AU130" s="240" t="s">
        <v>85</v>
      </c>
      <c r="AY130" s="18" t="s">
        <v>134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8" t="s">
        <v>83</v>
      </c>
      <c r="BK130" s="241">
        <f>ROUND(I130*H130,2)</f>
        <v>0</v>
      </c>
      <c r="BL130" s="18" t="s">
        <v>140</v>
      </c>
      <c r="BM130" s="240" t="s">
        <v>507</v>
      </c>
    </row>
    <row r="131" spans="1:51" s="13" customFormat="1" ht="12">
      <c r="A131" s="13"/>
      <c r="B131" s="242"/>
      <c r="C131" s="243"/>
      <c r="D131" s="244" t="s">
        <v>142</v>
      </c>
      <c r="E131" s="245" t="s">
        <v>1</v>
      </c>
      <c r="F131" s="246" t="s">
        <v>503</v>
      </c>
      <c r="G131" s="243"/>
      <c r="H131" s="247">
        <v>28.046</v>
      </c>
      <c r="I131" s="248"/>
      <c r="J131" s="243"/>
      <c r="K131" s="243"/>
      <c r="L131" s="249"/>
      <c r="M131" s="250"/>
      <c r="N131" s="251"/>
      <c r="O131" s="251"/>
      <c r="P131" s="251"/>
      <c r="Q131" s="251"/>
      <c r="R131" s="251"/>
      <c r="S131" s="251"/>
      <c r="T131" s="25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3" t="s">
        <v>142</v>
      </c>
      <c r="AU131" s="253" t="s">
        <v>85</v>
      </c>
      <c r="AV131" s="13" t="s">
        <v>85</v>
      </c>
      <c r="AW131" s="13" t="s">
        <v>32</v>
      </c>
      <c r="AX131" s="13" t="s">
        <v>83</v>
      </c>
      <c r="AY131" s="253" t="s">
        <v>134</v>
      </c>
    </row>
    <row r="132" spans="1:51" s="13" customFormat="1" ht="12">
      <c r="A132" s="13"/>
      <c r="B132" s="242"/>
      <c r="C132" s="243"/>
      <c r="D132" s="244" t="s">
        <v>142</v>
      </c>
      <c r="E132" s="243"/>
      <c r="F132" s="246" t="s">
        <v>508</v>
      </c>
      <c r="G132" s="243"/>
      <c r="H132" s="247">
        <v>420.69</v>
      </c>
      <c r="I132" s="248"/>
      <c r="J132" s="243"/>
      <c r="K132" s="243"/>
      <c r="L132" s="249"/>
      <c r="M132" s="250"/>
      <c r="N132" s="251"/>
      <c r="O132" s="251"/>
      <c r="P132" s="251"/>
      <c r="Q132" s="251"/>
      <c r="R132" s="251"/>
      <c r="S132" s="251"/>
      <c r="T132" s="25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3" t="s">
        <v>142</v>
      </c>
      <c r="AU132" s="253" t="s">
        <v>85</v>
      </c>
      <c r="AV132" s="13" t="s">
        <v>85</v>
      </c>
      <c r="AW132" s="13" t="s">
        <v>4</v>
      </c>
      <c r="AX132" s="13" t="s">
        <v>83</v>
      </c>
      <c r="AY132" s="253" t="s">
        <v>134</v>
      </c>
    </row>
    <row r="133" spans="1:65" s="2" customFormat="1" ht="24.15" customHeight="1">
      <c r="A133" s="39"/>
      <c r="B133" s="40"/>
      <c r="C133" s="228" t="s">
        <v>140</v>
      </c>
      <c r="D133" s="228" t="s">
        <v>136</v>
      </c>
      <c r="E133" s="229" t="s">
        <v>509</v>
      </c>
      <c r="F133" s="230" t="s">
        <v>510</v>
      </c>
      <c r="G133" s="231" t="s">
        <v>301</v>
      </c>
      <c r="H133" s="232">
        <v>8.013</v>
      </c>
      <c r="I133" s="233"/>
      <c r="J133" s="234">
        <f>ROUND(I133*H133,2)</f>
        <v>0</v>
      </c>
      <c r="K133" s="235"/>
      <c r="L133" s="45"/>
      <c r="M133" s="236" t="s">
        <v>1</v>
      </c>
      <c r="N133" s="237" t="s">
        <v>41</v>
      </c>
      <c r="O133" s="92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0" t="s">
        <v>140</v>
      </c>
      <c r="AT133" s="240" t="s">
        <v>136</v>
      </c>
      <c r="AU133" s="240" t="s">
        <v>85</v>
      </c>
      <c r="AY133" s="18" t="s">
        <v>134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8" t="s">
        <v>83</v>
      </c>
      <c r="BK133" s="241">
        <f>ROUND(I133*H133,2)</f>
        <v>0</v>
      </c>
      <c r="BL133" s="18" t="s">
        <v>140</v>
      </c>
      <c r="BM133" s="240" t="s">
        <v>511</v>
      </c>
    </row>
    <row r="134" spans="1:51" s="13" customFormat="1" ht="12">
      <c r="A134" s="13"/>
      <c r="B134" s="242"/>
      <c r="C134" s="243"/>
      <c r="D134" s="244" t="s">
        <v>142</v>
      </c>
      <c r="E134" s="245" t="s">
        <v>1</v>
      </c>
      <c r="F134" s="246" t="s">
        <v>512</v>
      </c>
      <c r="G134" s="243"/>
      <c r="H134" s="247">
        <v>8.013</v>
      </c>
      <c r="I134" s="248"/>
      <c r="J134" s="243"/>
      <c r="K134" s="243"/>
      <c r="L134" s="249"/>
      <c r="M134" s="250"/>
      <c r="N134" s="251"/>
      <c r="O134" s="251"/>
      <c r="P134" s="251"/>
      <c r="Q134" s="251"/>
      <c r="R134" s="251"/>
      <c r="S134" s="251"/>
      <c r="T134" s="25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3" t="s">
        <v>142</v>
      </c>
      <c r="AU134" s="253" t="s">
        <v>85</v>
      </c>
      <c r="AV134" s="13" t="s">
        <v>85</v>
      </c>
      <c r="AW134" s="13" t="s">
        <v>32</v>
      </c>
      <c r="AX134" s="13" t="s">
        <v>83</v>
      </c>
      <c r="AY134" s="253" t="s">
        <v>134</v>
      </c>
    </row>
    <row r="135" spans="1:63" s="12" customFormat="1" ht="22.8" customHeight="1">
      <c r="A135" s="12"/>
      <c r="B135" s="212"/>
      <c r="C135" s="213"/>
      <c r="D135" s="214" t="s">
        <v>75</v>
      </c>
      <c r="E135" s="226" t="s">
        <v>150</v>
      </c>
      <c r="F135" s="226" t="s">
        <v>513</v>
      </c>
      <c r="G135" s="213"/>
      <c r="H135" s="213"/>
      <c r="I135" s="216"/>
      <c r="J135" s="227">
        <f>BK135</f>
        <v>0</v>
      </c>
      <c r="K135" s="213"/>
      <c r="L135" s="218"/>
      <c r="M135" s="219"/>
      <c r="N135" s="220"/>
      <c r="O135" s="220"/>
      <c r="P135" s="221">
        <f>SUM(P136:P137)</f>
        <v>0</v>
      </c>
      <c r="Q135" s="220"/>
      <c r="R135" s="221">
        <f>SUM(R136:R137)</f>
        <v>0.12019500000000001</v>
      </c>
      <c r="S135" s="220"/>
      <c r="T135" s="222">
        <f>SUM(T136:T137)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3" t="s">
        <v>83</v>
      </c>
      <c r="AT135" s="224" t="s">
        <v>75</v>
      </c>
      <c r="AU135" s="224" t="s">
        <v>83</v>
      </c>
      <c r="AY135" s="223" t="s">
        <v>134</v>
      </c>
      <c r="BK135" s="225">
        <f>SUM(BK136:BK137)</f>
        <v>0</v>
      </c>
    </row>
    <row r="136" spans="1:65" s="2" customFormat="1" ht="16.5" customHeight="1">
      <c r="A136" s="39"/>
      <c r="B136" s="40"/>
      <c r="C136" s="228" t="s">
        <v>156</v>
      </c>
      <c r="D136" s="228" t="s">
        <v>136</v>
      </c>
      <c r="E136" s="229" t="s">
        <v>514</v>
      </c>
      <c r="F136" s="230" t="s">
        <v>515</v>
      </c>
      <c r="G136" s="231" t="s">
        <v>153</v>
      </c>
      <c r="H136" s="232">
        <v>267.1</v>
      </c>
      <c r="I136" s="233"/>
      <c r="J136" s="234">
        <f>ROUND(I136*H136,2)</f>
        <v>0</v>
      </c>
      <c r="K136" s="235"/>
      <c r="L136" s="45"/>
      <c r="M136" s="236" t="s">
        <v>1</v>
      </c>
      <c r="N136" s="237" t="s">
        <v>41</v>
      </c>
      <c r="O136" s="92"/>
      <c r="P136" s="238">
        <f>O136*H136</f>
        <v>0</v>
      </c>
      <c r="Q136" s="238">
        <v>0.00045</v>
      </c>
      <c r="R136" s="238">
        <f>Q136*H136</f>
        <v>0.12019500000000001</v>
      </c>
      <c r="S136" s="238">
        <v>0</v>
      </c>
      <c r="T136" s="23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0" t="s">
        <v>140</v>
      </c>
      <c r="AT136" s="240" t="s">
        <v>136</v>
      </c>
      <c r="AU136" s="240" t="s">
        <v>85</v>
      </c>
      <c r="AY136" s="18" t="s">
        <v>134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8" t="s">
        <v>83</v>
      </c>
      <c r="BK136" s="241">
        <f>ROUND(I136*H136,2)</f>
        <v>0</v>
      </c>
      <c r="BL136" s="18" t="s">
        <v>140</v>
      </c>
      <c r="BM136" s="240" t="s">
        <v>516</v>
      </c>
    </row>
    <row r="137" spans="1:51" s="13" customFormat="1" ht="12">
      <c r="A137" s="13"/>
      <c r="B137" s="242"/>
      <c r="C137" s="243"/>
      <c r="D137" s="244" t="s">
        <v>142</v>
      </c>
      <c r="E137" s="245" t="s">
        <v>1</v>
      </c>
      <c r="F137" s="246" t="s">
        <v>517</v>
      </c>
      <c r="G137" s="243"/>
      <c r="H137" s="247">
        <v>267.1</v>
      </c>
      <c r="I137" s="248"/>
      <c r="J137" s="243"/>
      <c r="K137" s="243"/>
      <c r="L137" s="249"/>
      <c r="M137" s="250"/>
      <c r="N137" s="251"/>
      <c r="O137" s="251"/>
      <c r="P137" s="251"/>
      <c r="Q137" s="251"/>
      <c r="R137" s="251"/>
      <c r="S137" s="251"/>
      <c r="T137" s="25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3" t="s">
        <v>142</v>
      </c>
      <c r="AU137" s="253" t="s">
        <v>85</v>
      </c>
      <c r="AV137" s="13" t="s">
        <v>85</v>
      </c>
      <c r="AW137" s="13" t="s">
        <v>32</v>
      </c>
      <c r="AX137" s="13" t="s">
        <v>83</v>
      </c>
      <c r="AY137" s="253" t="s">
        <v>134</v>
      </c>
    </row>
    <row r="138" spans="1:63" s="12" customFormat="1" ht="22.8" customHeight="1">
      <c r="A138" s="12"/>
      <c r="B138" s="212"/>
      <c r="C138" s="213"/>
      <c r="D138" s="214" t="s">
        <v>75</v>
      </c>
      <c r="E138" s="226" t="s">
        <v>156</v>
      </c>
      <c r="F138" s="226" t="s">
        <v>157</v>
      </c>
      <c r="G138" s="213"/>
      <c r="H138" s="213"/>
      <c r="I138" s="216"/>
      <c r="J138" s="227">
        <f>BK138</f>
        <v>0</v>
      </c>
      <c r="K138" s="213"/>
      <c r="L138" s="218"/>
      <c r="M138" s="219"/>
      <c r="N138" s="220"/>
      <c r="O138" s="220"/>
      <c r="P138" s="221">
        <f>SUM(P139:P140)</f>
        <v>0</v>
      </c>
      <c r="Q138" s="220"/>
      <c r="R138" s="221">
        <f>SUM(R139:R140)</f>
        <v>36.8598</v>
      </c>
      <c r="S138" s="220"/>
      <c r="T138" s="222">
        <f>SUM(T139:T140)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23" t="s">
        <v>83</v>
      </c>
      <c r="AT138" s="224" t="s">
        <v>75</v>
      </c>
      <c r="AU138" s="224" t="s">
        <v>83</v>
      </c>
      <c r="AY138" s="223" t="s">
        <v>134</v>
      </c>
      <c r="BK138" s="225">
        <f>SUM(BK139:BK140)</f>
        <v>0</v>
      </c>
    </row>
    <row r="139" spans="1:65" s="2" customFormat="1" ht="21.75" customHeight="1">
      <c r="A139" s="39"/>
      <c r="B139" s="40"/>
      <c r="C139" s="228" t="s">
        <v>164</v>
      </c>
      <c r="D139" s="228" t="s">
        <v>136</v>
      </c>
      <c r="E139" s="229" t="s">
        <v>518</v>
      </c>
      <c r="F139" s="230" t="s">
        <v>519</v>
      </c>
      <c r="G139" s="231" t="s">
        <v>139</v>
      </c>
      <c r="H139" s="232">
        <v>80.13</v>
      </c>
      <c r="I139" s="233"/>
      <c r="J139" s="234">
        <f>ROUND(I139*H139,2)</f>
        <v>0</v>
      </c>
      <c r="K139" s="235"/>
      <c r="L139" s="45"/>
      <c r="M139" s="236" t="s">
        <v>1</v>
      </c>
      <c r="N139" s="237" t="s">
        <v>41</v>
      </c>
      <c r="O139" s="92"/>
      <c r="P139" s="238">
        <f>O139*H139</f>
        <v>0</v>
      </c>
      <c r="Q139" s="238">
        <v>0.46</v>
      </c>
      <c r="R139" s="238">
        <f>Q139*H139</f>
        <v>36.8598</v>
      </c>
      <c r="S139" s="238">
        <v>0</v>
      </c>
      <c r="T139" s="23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0" t="s">
        <v>140</v>
      </c>
      <c r="AT139" s="240" t="s">
        <v>136</v>
      </c>
      <c r="AU139" s="240" t="s">
        <v>85</v>
      </c>
      <c r="AY139" s="18" t="s">
        <v>134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8" t="s">
        <v>83</v>
      </c>
      <c r="BK139" s="241">
        <f>ROUND(I139*H139,2)</f>
        <v>0</v>
      </c>
      <c r="BL139" s="18" t="s">
        <v>140</v>
      </c>
      <c r="BM139" s="240" t="s">
        <v>520</v>
      </c>
    </row>
    <row r="140" spans="1:51" s="13" customFormat="1" ht="12">
      <c r="A140" s="13"/>
      <c r="B140" s="242"/>
      <c r="C140" s="243"/>
      <c r="D140" s="244" t="s">
        <v>142</v>
      </c>
      <c r="E140" s="245" t="s">
        <v>1</v>
      </c>
      <c r="F140" s="246" t="s">
        <v>521</v>
      </c>
      <c r="G140" s="243"/>
      <c r="H140" s="247">
        <v>80.13</v>
      </c>
      <c r="I140" s="248"/>
      <c r="J140" s="243"/>
      <c r="K140" s="243"/>
      <c r="L140" s="249"/>
      <c r="M140" s="250"/>
      <c r="N140" s="251"/>
      <c r="O140" s="251"/>
      <c r="P140" s="251"/>
      <c r="Q140" s="251"/>
      <c r="R140" s="251"/>
      <c r="S140" s="251"/>
      <c r="T140" s="25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3" t="s">
        <v>142</v>
      </c>
      <c r="AU140" s="253" t="s">
        <v>85</v>
      </c>
      <c r="AV140" s="13" t="s">
        <v>85</v>
      </c>
      <c r="AW140" s="13" t="s">
        <v>32</v>
      </c>
      <c r="AX140" s="13" t="s">
        <v>83</v>
      </c>
      <c r="AY140" s="253" t="s">
        <v>134</v>
      </c>
    </row>
    <row r="141" spans="1:63" s="12" customFormat="1" ht="22.8" customHeight="1">
      <c r="A141" s="12"/>
      <c r="B141" s="212"/>
      <c r="C141" s="213"/>
      <c r="D141" s="214" t="s">
        <v>75</v>
      </c>
      <c r="E141" s="226" t="s">
        <v>168</v>
      </c>
      <c r="F141" s="226" t="s">
        <v>169</v>
      </c>
      <c r="G141" s="213"/>
      <c r="H141" s="213"/>
      <c r="I141" s="216"/>
      <c r="J141" s="227">
        <f>BK141</f>
        <v>0</v>
      </c>
      <c r="K141" s="213"/>
      <c r="L141" s="218"/>
      <c r="M141" s="219"/>
      <c r="N141" s="220"/>
      <c r="O141" s="220"/>
      <c r="P141" s="221">
        <f>SUM(P142:P143)</f>
        <v>0</v>
      </c>
      <c r="Q141" s="220"/>
      <c r="R141" s="221">
        <f>SUM(R142:R143)</f>
        <v>0.018697</v>
      </c>
      <c r="S141" s="220"/>
      <c r="T141" s="222">
        <f>SUM(T142:T143)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23" t="s">
        <v>83</v>
      </c>
      <c r="AT141" s="224" t="s">
        <v>75</v>
      </c>
      <c r="AU141" s="224" t="s">
        <v>83</v>
      </c>
      <c r="AY141" s="223" t="s">
        <v>134</v>
      </c>
      <c r="BK141" s="225">
        <f>SUM(BK142:BK143)</f>
        <v>0</v>
      </c>
    </row>
    <row r="142" spans="1:65" s="2" customFormat="1" ht="16.5" customHeight="1">
      <c r="A142" s="39"/>
      <c r="B142" s="40"/>
      <c r="C142" s="228" t="s">
        <v>170</v>
      </c>
      <c r="D142" s="228" t="s">
        <v>136</v>
      </c>
      <c r="E142" s="229" t="s">
        <v>522</v>
      </c>
      <c r="F142" s="230" t="s">
        <v>523</v>
      </c>
      <c r="G142" s="231" t="s">
        <v>153</v>
      </c>
      <c r="H142" s="232">
        <v>267.1</v>
      </c>
      <c r="I142" s="233"/>
      <c r="J142" s="234">
        <f>ROUND(I142*H142,2)</f>
        <v>0</v>
      </c>
      <c r="K142" s="235"/>
      <c r="L142" s="45"/>
      <c r="M142" s="236" t="s">
        <v>1</v>
      </c>
      <c r="N142" s="237" t="s">
        <v>41</v>
      </c>
      <c r="O142" s="92"/>
      <c r="P142" s="238">
        <f>O142*H142</f>
        <v>0</v>
      </c>
      <c r="Q142" s="238">
        <v>7E-05</v>
      </c>
      <c r="R142" s="238">
        <f>Q142*H142</f>
        <v>0.018697</v>
      </c>
      <c r="S142" s="238">
        <v>0</v>
      </c>
      <c r="T142" s="23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0" t="s">
        <v>140</v>
      </c>
      <c r="AT142" s="240" t="s">
        <v>136</v>
      </c>
      <c r="AU142" s="240" t="s">
        <v>85</v>
      </c>
      <c r="AY142" s="18" t="s">
        <v>134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8" t="s">
        <v>83</v>
      </c>
      <c r="BK142" s="241">
        <f>ROUND(I142*H142,2)</f>
        <v>0</v>
      </c>
      <c r="BL142" s="18" t="s">
        <v>140</v>
      </c>
      <c r="BM142" s="240" t="s">
        <v>524</v>
      </c>
    </row>
    <row r="143" spans="1:51" s="13" customFormat="1" ht="12">
      <c r="A143" s="13"/>
      <c r="B143" s="242"/>
      <c r="C143" s="243"/>
      <c r="D143" s="244" t="s">
        <v>142</v>
      </c>
      <c r="E143" s="245" t="s">
        <v>1</v>
      </c>
      <c r="F143" s="246" t="s">
        <v>517</v>
      </c>
      <c r="G143" s="243"/>
      <c r="H143" s="247">
        <v>267.1</v>
      </c>
      <c r="I143" s="248"/>
      <c r="J143" s="243"/>
      <c r="K143" s="243"/>
      <c r="L143" s="249"/>
      <c r="M143" s="250"/>
      <c r="N143" s="251"/>
      <c r="O143" s="251"/>
      <c r="P143" s="251"/>
      <c r="Q143" s="251"/>
      <c r="R143" s="251"/>
      <c r="S143" s="251"/>
      <c r="T143" s="25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3" t="s">
        <v>142</v>
      </c>
      <c r="AU143" s="253" t="s">
        <v>85</v>
      </c>
      <c r="AV143" s="13" t="s">
        <v>85</v>
      </c>
      <c r="AW143" s="13" t="s">
        <v>32</v>
      </c>
      <c r="AX143" s="13" t="s">
        <v>83</v>
      </c>
      <c r="AY143" s="253" t="s">
        <v>134</v>
      </c>
    </row>
    <row r="144" spans="1:63" s="12" customFormat="1" ht="22.8" customHeight="1">
      <c r="A144" s="12"/>
      <c r="B144" s="212"/>
      <c r="C144" s="213"/>
      <c r="D144" s="214" t="s">
        <v>75</v>
      </c>
      <c r="E144" s="226" t="s">
        <v>210</v>
      </c>
      <c r="F144" s="226" t="s">
        <v>211</v>
      </c>
      <c r="G144" s="213"/>
      <c r="H144" s="213"/>
      <c r="I144" s="216"/>
      <c r="J144" s="227">
        <f>BK144</f>
        <v>0</v>
      </c>
      <c r="K144" s="213"/>
      <c r="L144" s="218"/>
      <c r="M144" s="219"/>
      <c r="N144" s="220"/>
      <c r="O144" s="220"/>
      <c r="P144" s="221">
        <f>SUM(P145:P146)</f>
        <v>0</v>
      </c>
      <c r="Q144" s="220"/>
      <c r="R144" s="221">
        <f>SUM(R145:R146)</f>
        <v>0</v>
      </c>
      <c r="S144" s="220"/>
      <c r="T144" s="222">
        <f>SUM(T145:T146)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23" t="s">
        <v>83</v>
      </c>
      <c r="AT144" s="224" t="s">
        <v>75</v>
      </c>
      <c r="AU144" s="224" t="s">
        <v>83</v>
      </c>
      <c r="AY144" s="223" t="s">
        <v>134</v>
      </c>
      <c r="BK144" s="225">
        <f>SUM(BK145:BK146)</f>
        <v>0</v>
      </c>
    </row>
    <row r="145" spans="1:65" s="2" customFormat="1" ht="44.25" customHeight="1">
      <c r="A145" s="39"/>
      <c r="B145" s="40"/>
      <c r="C145" s="228" t="s">
        <v>168</v>
      </c>
      <c r="D145" s="228" t="s">
        <v>136</v>
      </c>
      <c r="E145" s="229" t="s">
        <v>222</v>
      </c>
      <c r="F145" s="230" t="s">
        <v>223</v>
      </c>
      <c r="G145" s="231" t="s">
        <v>214</v>
      </c>
      <c r="H145" s="232">
        <v>50.482</v>
      </c>
      <c r="I145" s="233"/>
      <c r="J145" s="234">
        <f>ROUND(I145*H145,2)</f>
        <v>0</v>
      </c>
      <c r="K145" s="235"/>
      <c r="L145" s="45"/>
      <c r="M145" s="236" t="s">
        <v>1</v>
      </c>
      <c r="N145" s="237" t="s">
        <v>41</v>
      </c>
      <c r="O145" s="92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0" t="s">
        <v>140</v>
      </c>
      <c r="AT145" s="240" t="s">
        <v>136</v>
      </c>
      <c r="AU145" s="240" t="s">
        <v>85</v>
      </c>
      <c r="AY145" s="18" t="s">
        <v>134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8" t="s">
        <v>83</v>
      </c>
      <c r="BK145" s="241">
        <f>ROUND(I145*H145,2)</f>
        <v>0</v>
      </c>
      <c r="BL145" s="18" t="s">
        <v>140</v>
      </c>
      <c r="BM145" s="240" t="s">
        <v>525</v>
      </c>
    </row>
    <row r="146" spans="1:51" s="13" customFormat="1" ht="12">
      <c r="A146" s="13"/>
      <c r="B146" s="242"/>
      <c r="C146" s="243"/>
      <c r="D146" s="244" t="s">
        <v>142</v>
      </c>
      <c r="E146" s="245" t="s">
        <v>1</v>
      </c>
      <c r="F146" s="246" t="s">
        <v>526</v>
      </c>
      <c r="G146" s="243"/>
      <c r="H146" s="247">
        <v>50.482</v>
      </c>
      <c r="I146" s="248"/>
      <c r="J146" s="243"/>
      <c r="K146" s="243"/>
      <c r="L146" s="249"/>
      <c r="M146" s="250"/>
      <c r="N146" s="251"/>
      <c r="O146" s="251"/>
      <c r="P146" s="251"/>
      <c r="Q146" s="251"/>
      <c r="R146" s="251"/>
      <c r="S146" s="251"/>
      <c r="T146" s="25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3" t="s">
        <v>142</v>
      </c>
      <c r="AU146" s="253" t="s">
        <v>85</v>
      </c>
      <c r="AV146" s="13" t="s">
        <v>85</v>
      </c>
      <c r="AW146" s="13" t="s">
        <v>32</v>
      </c>
      <c r="AX146" s="13" t="s">
        <v>83</v>
      </c>
      <c r="AY146" s="253" t="s">
        <v>134</v>
      </c>
    </row>
    <row r="147" spans="1:63" s="12" customFormat="1" ht="22.8" customHeight="1">
      <c r="A147" s="12"/>
      <c r="B147" s="212"/>
      <c r="C147" s="213"/>
      <c r="D147" s="214" t="s">
        <v>75</v>
      </c>
      <c r="E147" s="226" t="s">
        <v>231</v>
      </c>
      <c r="F147" s="226" t="s">
        <v>232</v>
      </c>
      <c r="G147" s="213"/>
      <c r="H147" s="213"/>
      <c r="I147" s="216"/>
      <c r="J147" s="227">
        <f>BK147</f>
        <v>0</v>
      </c>
      <c r="K147" s="213"/>
      <c r="L147" s="218"/>
      <c r="M147" s="219"/>
      <c r="N147" s="220"/>
      <c r="O147" s="220"/>
      <c r="P147" s="221">
        <f>P148</f>
        <v>0</v>
      </c>
      <c r="Q147" s="220"/>
      <c r="R147" s="221">
        <f>R148</f>
        <v>0</v>
      </c>
      <c r="S147" s="220"/>
      <c r="T147" s="222">
        <f>T148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23" t="s">
        <v>83</v>
      </c>
      <c r="AT147" s="224" t="s">
        <v>75</v>
      </c>
      <c r="AU147" s="224" t="s">
        <v>83</v>
      </c>
      <c r="AY147" s="223" t="s">
        <v>134</v>
      </c>
      <c r="BK147" s="225">
        <f>BK148</f>
        <v>0</v>
      </c>
    </row>
    <row r="148" spans="1:65" s="2" customFormat="1" ht="24.15" customHeight="1">
      <c r="A148" s="39"/>
      <c r="B148" s="40"/>
      <c r="C148" s="228" t="s">
        <v>178</v>
      </c>
      <c r="D148" s="228" t="s">
        <v>136</v>
      </c>
      <c r="E148" s="229" t="s">
        <v>527</v>
      </c>
      <c r="F148" s="230" t="s">
        <v>528</v>
      </c>
      <c r="G148" s="231" t="s">
        <v>214</v>
      </c>
      <c r="H148" s="232">
        <v>36.999</v>
      </c>
      <c r="I148" s="233"/>
      <c r="J148" s="234">
        <f>ROUND(I148*H148,2)</f>
        <v>0</v>
      </c>
      <c r="K148" s="235"/>
      <c r="L148" s="45"/>
      <c r="M148" s="265" t="s">
        <v>1</v>
      </c>
      <c r="N148" s="266" t="s">
        <v>41</v>
      </c>
      <c r="O148" s="267"/>
      <c r="P148" s="268">
        <f>O148*H148</f>
        <v>0</v>
      </c>
      <c r="Q148" s="268">
        <v>0</v>
      </c>
      <c r="R148" s="268">
        <f>Q148*H148</f>
        <v>0</v>
      </c>
      <c r="S148" s="268">
        <v>0</v>
      </c>
      <c r="T148" s="26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0" t="s">
        <v>140</v>
      </c>
      <c r="AT148" s="240" t="s">
        <v>136</v>
      </c>
      <c r="AU148" s="240" t="s">
        <v>85</v>
      </c>
      <c r="AY148" s="18" t="s">
        <v>134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8" t="s">
        <v>83</v>
      </c>
      <c r="BK148" s="241">
        <f>ROUND(I148*H148,2)</f>
        <v>0</v>
      </c>
      <c r="BL148" s="18" t="s">
        <v>140</v>
      </c>
      <c r="BM148" s="240" t="s">
        <v>529</v>
      </c>
    </row>
    <row r="149" spans="1:31" s="2" customFormat="1" ht="6.95" customHeight="1">
      <c r="A149" s="39"/>
      <c r="B149" s="67"/>
      <c r="C149" s="68"/>
      <c r="D149" s="68"/>
      <c r="E149" s="68"/>
      <c r="F149" s="68"/>
      <c r="G149" s="68"/>
      <c r="H149" s="68"/>
      <c r="I149" s="68"/>
      <c r="J149" s="68"/>
      <c r="K149" s="68"/>
      <c r="L149" s="45"/>
      <c r="M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</row>
  </sheetData>
  <sheetProtection password="CC35" sheet="1" objects="1" scenarios="1" formatColumns="0" formatRows="0" autoFilter="0"/>
  <autoFilter ref="C122:K148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PC-PETR-NEW\Administrator</dc:creator>
  <cp:keywords/>
  <dc:description/>
  <cp:lastModifiedBy>PC-PETR-NEW\Administrator</cp:lastModifiedBy>
  <dcterms:created xsi:type="dcterms:W3CDTF">2023-05-29T06:07:17Z</dcterms:created>
  <dcterms:modified xsi:type="dcterms:W3CDTF">2023-05-29T06:07:20Z</dcterms:modified>
  <cp:category/>
  <cp:version/>
  <cp:contentType/>
  <cp:contentStatus/>
</cp:coreProperties>
</file>