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Kozi hradek\VV\"/>
    </mc:Choice>
  </mc:AlternateContent>
  <xr:revisionPtr revIDLastSave="0" documentId="13_ncr:1_{0D731644-0F2A-4CC8-9FDF-DD647A17B846}" xr6:coauthVersionLast="47" xr6:coauthVersionMax="47" xr10:uidLastSave="{00000000-0000-0000-0000-000000000000}"/>
  <bookViews>
    <workbookView xWindow="-108" yWindow="-108" windowWidth="30936" windowHeight="1689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2020_15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'2020_15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'2020_15 01 Pol'!$A$1:$X$56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2" l="1"/>
  <c r="G42" i="12" l="1"/>
  <c r="G55" i="12"/>
  <c r="BA54" i="12" l="1"/>
  <c r="BA53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6" i="12"/>
  <c r="G45" i="12" s="1"/>
  <c r="I51" i="1" s="1"/>
  <c r="I46" i="12"/>
  <c r="I45" i="12" s="1"/>
  <c r="K46" i="12"/>
  <c r="K45" i="12" s="1"/>
  <c r="O46" i="12"/>
  <c r="O45" i="12" s="1"/>
  <c r="Q46" i="12"/>
  <c r="Q45" i="12" s="1"/>
  <c r="V46" i="12"/>
  <c r="V45" i="12" s="1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F42" i="1"/>
  <c r="G42" i="1"/>
  <c r="H42" i="1"/>
  <c r="I42" i="1"/>
  <c r="J39" i="1" s="1"/>
  <c r="J42" i="1" s="1"/>
  <c r="Q32" i="12" l="1"/>
  <c r="V48" i="12"/>
  <c r="I48" i="12"/>
  <c r="V32" i="12"/>
  <c r="O32" i="12"/>
  <c r="O8" i="12"/>
  <c r="Q48" i="12"/>
  <c r="K32" i="12"/>
  <c r="G32" i="12"/>
  <c r="I50" i="1" s="1"/>
  <c r="K8" i="12"/>
  <c r="G8" i="12"/>
  <c r="I49" i="1" s="1"/>
  <c r="O48" i="12"/>
  <c r="G48" i="12"/>
  <c r="I52" i="1" s="1"/>
  <c r="M46" i="12"/>
  <c r="M45" i="12" s="1"/>
  <c r="I32" i="12"/>
  <c r="I8" i="12"/>
  <c r="V8" i="12"/>
  <c r="K48" i="12"/>
  <c r="Q8" i="12"/>
  <c r="M8" i="12"/>
  <c r="M48" i="12"/>
  <c r="M32" i="12"/>
  <c r="J40" i="1"/>
  <c r="J41" i="1"/>
  <c r="J28" i="1"/>
  <c r="J26" i="1"/>
  <c r="G38" i="1"/>
  <c r="F38" i="1"/>
  <c r="J23" i="1"/>
  <c r="J24" i="1"/>
  <c r="J25" i="1"/>
  <c r="J27" i="1"/>
  <c r="E24" i="1"/>
  <c r="E26" i="1"/>
  <c r="I16" i="1" l="1"/>
  <c r="I21" i="1" s="1"/>
  <c r="G25" i="1" s="1"/>
  <c r="I53" i="1"/>
  <c r="J49" i="1" l="1"/>
  <c r="J52" i="1"/>
  <c r="J51" i="1"/>
  <c r="J50" i="1"/>
  <c r="G26" i="1"/>
  <c r="G29" i="1" s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Zítko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<sst xmlns="http://schemas.openxmlformats.org/spreadsheetml/2006/main" count="347" uniqueCount="183">
  <si>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</si>
  <si>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</si>
  <si>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</si>
  <si>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</si>
  <si>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</si>
  <si>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</si>
  <si>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</si>
  <si>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</si>
  <si>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</si>
  <si>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</si>
  <si>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</si>
  <si>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</si>
  <si>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</si>
  <si>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</si>
  <si>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</si>
  <si>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</si>
  <si>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</si>
  <si>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</si>
  <si>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</si>
  <si>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</si>
  <si>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</si>
  <si>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</si>
  <si>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</si>
  <si>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</si>
  <si>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</si>
  <si>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</si>
  <si>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</si>
  <si>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</si>
  <si>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</si>
  <si>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</si>
  <si>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</si>
  <si>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</si>
  <si>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</si>
  <si>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</si>
  <si>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</si>
  <si>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</si>
  <si>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</si>
  <si>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</si>
  <si>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</si>
  <si>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</si>
  <si>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</si>
  <si>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</si>
  <si>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</si>
  <si>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</si>
  <si>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Stavbni_cast</t>
  </si>
  <si>
    <t>2020_15</t>
  </si>
  <si>
    <t>Pripojka_Mikulov</t>
  </si>
  <si>
    <t>Objekt:</t>
  </si>
  <si>
    <t>Rozpočet:</t>
  </si>
  <si>
    <t>001</t>
  </si>
  <si>
    <t>DRS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</si>
  <si>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</si>
  <si>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</si>
  <si>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</si>
  <si>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</si>
  <si>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</si>
  <si>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</si>
  <si>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</si>
  <si>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</si>
  <si>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</si>
  <si>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5</t>
  </si>
  <si>
    <t>Komunikace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</si>
  <si>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</si>
  <si>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</si>
  <si>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</si>
  <si>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</si>
  <si>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</si>
  <si>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</si>
  <si>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</si>
  <si>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</si>
  <si>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</si>
  <si>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</si>
  <si>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</si>
  <si>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</si>
  <si>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</si>
  <si>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</si>
  <si>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</si>
  <si>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</si>
  <si>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</si>
  <si>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</si>
  <si>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</si>
  <si>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</si>
  <si>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</si>
  <si>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</si>
  <si>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</si>
  <si>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</si>
  <si>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</si>
  <si>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</si>
  <si>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</si>
  <si>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</si>
  <si>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</si>
  <si>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113105113R00</t>
  </si>
  <si>
    <t>Rozebrání dlažeb z lom. kamene do MC, spáry s MC</t>
  </si>
  <si>
    <t>m2</t>
  </si>
  <si>
    <t>RTS 21/ I</t>
  </si>
  <si>
    <t>Indiv</t>
  </si>
  <si>
    <t>Práce</t>
  </si>
  <si>
    <t>POL1_</t>
  </si>
  <si>
    <t>rozebraní kamenné komunikace (pruh 70 cm široký) : 7*0,7</t>
  </si>
  <si>
    <t>VV</t>
  </si>
  <si>
    <t>122201101R00</t>
  </si>
  <si>
    <t>Odkopávky nezapažené v hor. 3 do 100 m3</t>
  </si>
  <si>
    <t>m3</t>
  </si>
  <si>
    <t>odkopání zemního masivu za stěnou pro nové vedení přípojky : 0,5*0,7*2</t>
  </si>
  <si>
    <t>131201110R00</t>
  </si>
  <si>
    <t>Hloubení nezapaž. jam hor.3 do 50 m3,</t>
  </si>
  <si>
    <t>odkopání stávajíci HUP : 1</t>
  </si>
  <si>
    <t>132201210R00</t>
  </si>
  <si>
    <t>Hloubení rýh š.do 200 cm hor.3 do 50 m3,STROJNĚ</t>
  </si>
  <si>
    <t>3,5*0,7*1</t>
  </si>
  <si>
    <t>162301102R00</t>
  </si>
  <si>
    <t>Vodorovné přemístění výkopku z hor.1-4 do 1000 m</t>
  </si>
  <si>
    <t>Odkaz na mn. položky pořadí 4 : 2,45000</t>
  </si>
  <si>
    <t>Odkaz na mn. položky pořadí 3 : 1,00000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</si>
  <si>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</si>
  <si>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</si>
  <si>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</si>
  <si>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</si>
  <si>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- obsyp : -1</t>
  </si>
  <si>
    <t>175101101R00</t>
  </si>
  <si>
    <t>Obsyp potrubí bez prohození sypaniny</t>
  </si>
  <si>
    <t>199000005R00</t>
  </si>
  <si>
    <t>Poplatek za skládku zeminy 1- 4</t>
  </si>
  <si>
    <t>t</t>
  </si>
  <si>
    <t>R001</t>
  </si>
  <si>
    <t>Písek kopaný frakce 0-4/prsívka 0-4</t>
  </si>
  <si>
    <t xml:space="preserve">t     </t>
  </si>
  <si>
    <t>Vlastní</t>
  </si>
  <si>
    <t>1,1</t>
  </si>
  <si>
    <t>R002</t>
  </si>
  <si>
    <t>Rozebrání kamenné stěny do MC, spáry s MC, tl. 0,6m</t>
  </si>
  <si>
    <t xml:space="preserve">m2    </t>
  </si>
  <si>
    <t>0,6*2</t>
  </si>
  <si>
    <t>317321321R00</t>
  </si>
  <si>
    <t>Uložení betonového překladu vč. dodávky překladu</t>
  </si>
  <si>
    <t>kus</t>
  </si>
  <si>
    <t>413351211R00</t>
  </si>
  <si>
    <t>Podpěrná konstr.nosníků do 4 m,do 5 kPa - zřízení</t>
  </si>
  <si>
    <t>413351212R00</t>
  </si>
  <si>
    <t>Podpěrná konstr.nosníků do 4 m,5 kPa - odstranění</t>
  </si>
  <si>
    <t>Odkaz na mn. položky pořadí 12 : 0,50000</t>
  </si>
  <si>
    <t>R003</t>
  </si>
  <si>
    <t>Osazení plechové krabice HUP vč. dodávky krabice</t>
  </si>
  <si>
    <t>R004</t>
  </si>
  <si>
    <t>Demontáž části NTL rozvodu a následná likvidace</t>
  </si>
  <si>
    <t>kpl</t>
  </si>
  <si>
    <t>R005</t>
  </si>
  <si>
    <t>Dozdění stěny z lomového kamene, vč. dodávky lomového kamene</t>
  </si>
  <si>
    <t>R007</t>
  </si>
  <si>
    <t>Vytyčení stávajících sítí</t>
  </si>
  <si>
    <t>594411111RT4</t>
  </si>
  <si>
    <t>Dlažba z lomového kamene,lože z MC do 5 cm tloušťky 200 mm, tř. 3, včetně dodávky kamene</t>
  </si>
  <si>
    <t>Odkaz na mn. položky pořadí 1 : 4,90000</t>
  </si>
  <si>
    <t>005121 R</t>
  </si>
  <si>
    <t>Zařízení staveniště</t>
  </si>
  <si>
    <t>Soubor</t>
  </si>
  <si>
    <t>VRN</t>
  </si>
  <si>
    <t>POL99_8</t>
  </si>
  <si>
    <t>Veškeré náklady spojené s vybudováním, provozem a odstraniním zaoízení staveništi.</t>
  </si>
  <si>
    <t>005211040R</t>
  </si>
  <si>
    <t>Užívání veřejných ploch a prostranství   - zábor uvedení do pův. stavu</t>
  </si>
  <si>
    <t>00524 R</t>
  </si>
  <si>
    <t xml:space="preserve">Předání a převzetí díla. </t>
  </si>
  <si>
    <t>Náklady na vyhotovení dokumentace skutečného provedení stavby a její předání objednateli v požadované formě a požadovaném počtu.</t>
  </si>
  <si>
    <t>END</t>
  </si>
  <si>
    <t>P080</t>
  </si>
  <si>
    <t>Stavebni_cast</t>
  </si>
  <si>
    <t>Město Mikulov, Náměstí 158/1, 692 01, Mikulov</t>
  </si>
  <si>
    <t>PROXIMA projekt, s.r.o.</t>
  </si>
  <si>
    <t>CZ28273231</t>
  </si>
  <si>
    <t>Kozí hrádek - stavební součásti plynové přípojky</t>
  </si>
  <si>
    <t>087-2021</t>
  </si>
  <si>
    <t>zamezení zhroucení stavájíví stěny v místě vytvořené niky : 5*2</t>
  </si>
  <si>
    <t>Náklady zhotovitele, které vzniknou v souvislosti s povinnostmi zhotovitele poi předání a převzetí díla.</t>
  </si>
  <si>
    <t>005121020R</t>
  </si>
  <si>
    <t xml:space="preserve">Provoz zařízení staveniště </t>
  </si>
  <si>
    <t>310239211RT2</t>
  </si>
  <si>
    <t>Zazdívka otvorů o ploše přes 1 m2 do 4 m2 ve zdivu nadzákladovém cihlami pálenými pro jakoukoliv maltu
vápenocementovou</t>
  </si>
  <si>
    <t>Náklady na vybavení objektů zařízení staveniště, ostraha staveniště,  náklady na energie spotřebované dodavatelem v rámci provozu zařízení staveniště, náklady na potřebný úklid v prostorách zařízení staveniště, náklady na dočasné dopravní značení.</t>
  </si>
  <si>
    <t>612423721</t>
  </si>
  <si>
    <t>Omítka stěn vnější vápenná šířky nad 30 cm, hladká
vápenocementovou</t>
  </si>
  <si>
    <t xml:space="preserve">Brně </t>
  </si>
  <si>
    <t>Kaštanová 34, Brno, 620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</si>
</sst>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20" fillId="0" borderId="39" xfId="0" applyFont="1" applyBorder="1" applyAlignment="1">
      <alignment vertical="top"/>
    </xf>
    <xf numFmtId="49" fontId="20" fillId="0" borderId="40" xfId="0" applyNumberFormat="1" applyFont="1" applyBorder="1" applyAlignment="1">
      <alignment vertical="top"/>
    </xf>
    <xf numFmtId="49" fontId="20" fillId="0" borderId="40" xfId="0" applyNumberFormat="1" applyFont="1" applyBorder="1" applyAlignment="1">
      <alignment horizontal="left" vertical="top" wrapText="1"/>
    </xf>
    <xf numFmtId="0" fontId="20" fillId="0" borderId="40" xfId="0" applyFont="1" applyBorder="1" applyAlignment="1">
      <alignment horizontal="center" vertical="top" shrinkToFit="1"/>
    </xf>
    <xf numFmtId="164" fontId="20" fillId="0" borderId="40" xfId="0" applyNumberFormat="1" applyFont="1" applyBorder="1" applyAlignment="1">
      <alignment vertical="top" shrinkToFit="1"/>
    </xf>
    <xf numFmtId="4" fontId="20" fillId="0" borderId="40" xfId="0" applyNumberFormat="1" applyFont="1" applyBorder="1" applyAlignment="1">
      <alignment vertical="top" shrinkToFit="1"/>
    </xf>
    <xf numFmtId="4" fontId="20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vertical="top"/>
    </xf>
    <xf numFmtId="49" fontId="20" fillId="0" borderId="0" xfId="0" applyNumberFormat="1" applyFont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37" xfId="0" applyNumberFormat="1" applyFont="1" applyBorder="1" applyAlignment="1">
      <alignment vertical="top"/>
    </xf>
    <xf numFmtId="49" fontId="16" fillId="0" borderId="46" xfId="0" applyNumberFormat="1" applyFont="1" applyBorder="1" applyAlignment="1">
      <alignment vertical="top"/>
    </xf>
    <xf numFmtId="0" fontId="16" fillId="0" borderId="37" xfId="0" applyFont="1" applyBorder="1" applyAlignment="1">
      <alignment vertical="top"/>
    </xf>
    <xf numFmtId="14" fontId="8" fillId="0" borderId="6" xfId="0" applyNumberFormat="1" applyFont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1" fillId="0" borderId="18" xfId="0" applyFont="1" applyBorder="1" applyAlignment="1">
      <alignment horizontal="left" vertical="top" wrapText="1"/>
    </xf>
    <xf numFmtId="0" fontId="21" fillId="0" borderId="18" xfId="0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5" fillId="0" borderId="0" xfId="0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TA-DATA\Nabidky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SheetLayoutView="75" workbookViewId="0">
      <selection activeCell="I20" sqref="I20:J20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5">
      <c r="A2" s="2"/>
      <c r="B2" s="77" t="s">
        <v>24</v>
      </c>
      <c r="C2" s="78"/>
      <c r="D2" s="79" t="s">
        <v>171</v>
      </c>
      <c r="E2" s="202"/>
      <c r="F2" s="203"/>
      <c r="G2" s="203"/>
      <c r="H2" s="203"/>
      <c r="I2" s="203"/>
      <c r="J2" s="204"/>
      <c r="O2" s="1"/>
    </row>
    <row r="3" spans="1:15" ht="27" customHeight="1" x14ac:dyDescent="0.25">
      <c r="A3" s="2"/>
      <c r="B3" s="80" t="s">
        <v>47</v>
      </c>
      <c r="C3" s="78"/>
      <c r="D3" s="81" t="s">
        <v>165</v>
      </c>
      <c r="E3" s="205" t="s">
        <v>170</v>
      </c>
      <c r="F3" s="206"/>
      <c r="G3" s="206"/>
      <c r="H3" s="206"/>
      <c r="I3" s="206"/>
      <c r="J3" s="207"/>
    </row>
    <row r="4" spans="1:15" ht="23.25" customHeight="1" x14ac:dyDescent="0.25">
      <c r="A4" s="76">
        <v>646</v>
      </c>
      <c r="B4" s="82" t="s">
        <v>48</v>
      </c>
      <c r="C4" s="83"/>
      <c r="D4" s="84" t="s">
        <v>43</v>
      </c>
      <c r="E4" s="215" t="s">
        <v>166</v>
      </c>
      <c r="F4" s="216"/>
      <c r="G4" s="216"/>
      <c r="H4" s="216"/>
      <c r="I4" s="216"/>
      <c r="J4" s="217"/>
    </row>
    <row r="5" spans="1:15" ht="24" customHeight="1" x14ac:dyDescent="0.25">
      <c r="A5" s="2"/>
      <c r="B5" s="31" t="s">
        <v>23</v>
      </c>
      <c r="D5" s="220" t="s">
        <v>167</v>
      </c>
      <c r="E5" s="221"/>
      <c r="F5" s="221"/>
      <c r="G5" s="221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09" t="s">
        <v>168</v>
      </c>
      <c r="E11" s="209"/>
      <c r="F11" s="209"/>
      <c r="G11" s="209"/>
      <c r="H11" s="18" t="s">
        <v>42</v>
      </c>
      <c r="I11" s="22">
        <v>28273231</v>
      </c>
      <c r="J11" s="8"/>
    </row>
    <row r="12" spans="1:15" ht="15.75" customHeight="1" x14ac:dyDescent="0.25">
      <c r="A12" s="2"/>
      <c r="B12" s="28"/>
      <c r="C12" s="55"/>
      <c r="D12" s="262" t="s">
        <v>182</v>
      </c>
      <c r="E12" s="214"/>
      <c r="F12" s="214"/>
      <c r="G12" s="214"/>
      <c r="H12" s="18" t="s">
        <v>36</v>
      </c>
      <c r="I12" s="22" t="s">
        <v>169</v>
      </c>
      <c r="J12" s="8"/>
    </row>
    <row r="13" spans="1:15" ht="15.75" customHeight="1" x14ac:dyDescent="0.25">
      <c r="A13" s="2"/>
      <c r="B13" s="29"/>
      <c r="C13" s="56"/>
      <c r="D13" s="53"/>
      <c r="E13" s="218"/>
      <c r="F13" s="219"/>
      <c r="G13" s="21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5">
      <c r="A16" s="137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SUM(I49:I51)</f>
        <v>0</v>
      </c>
      <c r="J16" s="201"/>
    </row>
    <row r="17" spans="1:10" ht="23.25" customHeight="1" x14ac:dyDescent="0.25">
      <c r="A17" s="137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v>0</v>
      </c>
      <c r="J17" s="201"/>
    </row>
    <row r="18" spans="1:10" ht="23.25" customHeight="1" x14ac:dyDescent="0.25">
      <c r="A18" s="137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v>0</v>
      </c>
      <c r="J18" s="201"/>
    </row>
    <row r="19" spans="1:10" ht="23.25" customHeight="1" x14ac:dyDescent="0.25">
      <c r="A19" s="137" t="s">
        <v>62</v>
      </c>
      <c r="B19" s="38" t="s">
        <v>29</v>
      </c>
      <c r="C19" s="62"/>
      <c r="D19" s="63"/>
      <c r="E19" s="199"/>
      <c r="F19" s="200"/>
      <c r="G19" s="199"/>
      <c r="H19" s="200"/>
      <c r="I19" s="199">
        <v>0</v>
      </c>
      <c r="J19" s="201"/>
    </row>
    <row r="20" spans="1:10" ht="23.25" customHeight="1" x14ac:dyDescent="0.25">
      <c r="A20" s="137" t="s">
        <v>63</v>
      </c>
      <c r="B20" s="38" t="s">
        <v>30</v>
      </c>
      <c r="C20" s="62"/>
      <c r="D20" s="63"/>
      <c r="E20" s="199"/>
      <c r="F20" s="200"/>
      <c r="G20" s="199"/>
      <c r="H20" s="200"/>
      <c r="I20" s="199">
        <v>0</v>
      </c>
      <c r="J20" s="201"/>
    </row>
    <row r="21" spans="1:10" ht="23.25" customHeight="1" x14ac:dyDescent="0.25">
      <c r="A21" s="2"/>
      <c r="B21" s="48" t="s">
        <v>31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229">
        <v>0</v>
      </c>
      <c r="H23" s="230"/>
      <c r="I23" s="230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7">
        <v>0</v>
      </c>
      <c r="H24" s="228"/>
      <c r="I24" s="228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29">
        <f>I21</f>
        <v>0</v>
      </c>
      <c r="H25" s="230"/>
      <c r="I25" s="230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6">
        <f>ZakladDPHZakl*0.21</f>
        <v>0</v>
      </c>
      <c r="H26" s="197"/>
      <c r="I26" s="197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198">
        <v>0</v>
      </c>
      <c r="H27" s="198"/>
      <c r="I27" s="198"/>
      <c r="J27" s="41" t="str">
        <f t="shared" si="0"/>
        <v>CZK</v>
      </c>
    </row>
    <row r="28" spans="1:10" ht="27.75" hidden="1" customHeight="1" thickBot="1" x14ac:dyDescent="0.3">
      <c r="A28" s="2"/>
      <c r="B28" s="111" t="s">
        <v>25</v>
      </c>
      <c r="C28" s="112"/>
      <c r="D28" s="112"/>
      <c r="E28" s="113"/>
      <c r="F28" s="114"/>
      <c r="G28" s="232">
        <v>51188.7</v>
      </c>
      <c r="H28" s="233"/>
      <c r="I28" s="233"/>
      <c r="J28" s="115" t="str">
        <f t="shared" si="0"/>
        <v>CZK</v>
      </c>
    </row>
    <row r="29" spans="1:10" ht="27.75" customHeight="1" thickBot="1" x14ac:dyDescent="0.3">
      <c r="A29" s="2"/>
      <c r="B29" s="111" t="s">
        <v>37</v>
      </c>
      <c r="C29" s="116"/>
      <c r="D29" s="116"/>
      <c r="E29" s="116"/>
      <c r="F29" s="117"/>
      <c r="G29" s="232">
        <f>ZakladDPHZakl+DPHZakl</f>
        <v>0</v>
      </c>
      <c r="H29" s="232"/>
      <c r="I29" s="232"/>
      <c r="J29" s="118" t="s">
        <v>53</v>
      </c>
    </row>
    <row r="30" spans="1:10" ht="12.75" customHeight="1" x14ac:dyDescent="0.25">
      <c r="A30" s="2"/>
      <c r="B30" s="2"/>
      <c r="J30" s="9"/>
    </row>
    <row r="31" spans="1:10" ht="9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 t="s">
        <v>181</v>
      </c>
      <c r="E32" s="73"/>
      <c r="F32" s="15" t="s">
        <v>11</v>
      </c>
      <c r="G32" s="191">
        <v>44725</v>
      </c>
      <c r="H32" s="27"/>
      <c r="I32" s="26"/>
      <c r="J32" s="9"/>
    </row>
    <row r="33" spans="1:10" ht="101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5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5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5">
      <c r="A39" s="87">
        <v>1</v>
      </c>
      <c r="B39" s="97" t="s">
        <v>51</v>
      </c>
      <c r="C39" s="240"/>
      <c r="D39" s="240"/>
      <c r="E39" s="240"/>
      <c r="F39" s="98">
        <v>0</v>
      </c>
      <c r="G39" s="99">
        <v>51188.7</v>
      </c>
      <c r="H39" s="100">
        <v>10749.63</v>
      </c>
      <c r="I39" s="100">
        <v>61938.33</v>
      </c>
      <c r="J39" s="101">
        <f>IF(CenaCelkemVypocet=0,"",I39/CenaCelkemVypocet*100)</f>
        <v>100</v>
      </c>
    </row>
    <row r="40" spans="1:10" ht="25.5" hidden="1" customHeight="1" x14ac:dyDescent="0.25">
      <c r="A40" s="87">
        <v>2</v>
      </c>
      <c r="B40" s="102" t="s">
        <v>45</v>
      </c>
      <c r="C40" s="241" t="s">
        <v>46</v>
      </c>
      <c r="D40" s="241"/>
      <c r="E40" s="241"/>
      <c r="F40" s="103">
        <v>0</v>
      </c>
      <c r="G40" s="104">
        <v>51188.7</v>
      </c>
      <c r="H40" s="104">
        <v>10749.63</v>
      </c>
      <c r="I40" s="104">
        <v>61938.33</v>
      </c>
      <c r="J40" s="105">
        <f>IF(CenaCelkemVypocet=0,"",I40/CenaCelkemVypocet*100)</f>
        <v>100</v>
      </c>
    </row>
    <row r="41" spans="1:10" ht="25.5" hidden="1" customHeight="1" x14ac:dyDescent="0.25">
      <c r="A41" s="87">
        <v>3</v>
      </c>
      <c r="B41" s="106" t="s">
        <v>43</v>
      </c>
      <c r="C41" s="240" t="s">
        <v>44</v>
      </c>
      <c r="D41" s="240"/>
      <c r="E41" s="240"/>
      <c r="F41" s="107">
        <v>0</v>
      </c>
      <c r="G41" s="100">
        <v>51188.7</v>
      </c>
      <c r="H41" s="100">
        <v>10749.63</v>
      </c>
      <c r="I41" s="100">
        <v>61938.33</v>
      </c>
      <c r="J41" s="101">
        <f>IF(CenaCelkemVypocet=0,"",I41/CenaCelkemVypocet*100)</f>
        <v>100</v>
      </c>
    </row>
    <row r="42" spans="1:10" ht="25.5" hidden="1" customHeight="1" x14ac:dyDescent="0.25">
      <c r="A42" s="87"/>
      <c r="B42" s="242" t="s">
        <v>52</v>
      </c>
      <c r="C42" s="243"/>
      <c r="D42" s="243"/>
      <c r="E42" s="244"/>
      <c r="F42" s="108">
        <f>SUMIF(A39:A41,"=1",F39:F41)</f>
        <v>0</v>
      </c>
      <c r="G42" s="109">
        <f>SUMIF(A39:A41,"=1",G39:G41)</f>
        <v>51188.7</v>
      </c>
      <c r="H42" s="109">
        <f>SUMIF(A39:A41,"=1",H39:H41)</f>
        <v>10749.63</v>
      </c>
      <c r="I42" s="109">
        <f>SUMIF(A39:A41,"=1",I39:I41)</f>
        <v>61938.33</v>
      </c>
      <c r="J42" s="110">
        <f>SUMIF(A39:A41,"=1",J39:J41)</f>
        <v>100</v>
      </c>
    </row>
    <row r="46" spans="1:10" ht="15.6" x14ac:dyDescent="0.3">
      <c r="B46" s="119" t="s">
        <v>54</v>
      </c>
    </row>
    <row r="48" spans="1:10" ht="25.5" customHeight="1" x14ac:dyDescent="0.25">
      <c r="A48" s="121"/>
      <c r="B48" s="124" t="s">
        <v>18</v>
      </c>
      <c r="C48" s="124" t="s">
        <v>6</v>
      </c>
      <c r="D48" s="125"/>
      <c r="E48" s="125"/>
      <c r="F48" s="126" t="s">
        <v>55</v>
      </c>
      <c r="G48" s="126"/>
      <c r="H48" s="126"/>
      <c r="I48" s="126" t="s">
        <v>31</v>
      </c>
      <c r="J48" s="126" t="s">
        <v>0</v>
      </c>
    </row>
    <row r="49" spans="1:10" ht="36.75" customHeight="1" x14ac:dyDescent="0.25">
      <c r="A49" s="122"/>
      <c r="B49" s="127" t="s">
        <v>56</v>
      </c>
      <c r="C49" s="238" t="s">
        <v>57</v>
      </c>
      <c r="D49" s="239"/>
      <c r="E49" s="239"/>
      <c r="F49" s="135" t="s">
        <v>26</v>
      </c>
      <c r="G49" s="128"/>
      <c r="H49" s="128"/>
      <c r="I49" s="128">
        <f>'2020_15 01 Pol'!G8</f>
        <v>0</v>
      </c>
      <c r="J49" s="133" t="str">
        <f>IF(I53=0,"",I49/I53*100)</f>
        <v/>
      </c>
    </row>
    <row r="50" spans="1:10" ht="36.75" customHeight="1" x14ac:dyDescent="0.25">
      <c r="A50" s="122"/>
      <c r="B50" s="127" t="s">
        <v>58</v>
      </c>
      <c r="C50" s="238" t="s">
        <v>59</v>
      </c>
      <c r="D50" s="239"/>
      <c r="E50" s="239"/>
      <c r="F50" s="135" t="s">
        <v>26</v>
      </c>
      <c r="G50" s="128"/>
      <c r="H50" s="128"/>
      <c r="I50" s="128">
        <f>'2020_15 01 Pol'!G32</f>
        <v>0</v>
      </c>
      <c r="J50" s="133" t="str">
        <f>IF(I53=0,"",I50/I53*100)</f>
        <v/>
      </c>
    </row>
    <row r="51" spans="1:10" ht="36.75" customHeight="1" x14ac:dyDescent="0.25">
      <c r="A51" s="122"/>
      <c r="B51" s="127" t="s">
        <v>60</v>
      </c>
      <c r="C51" s="238" t="s">
        <v>61</v>
      </c>
      <c r="D51" s="239"/>
      <c r="E51" s="239"/>
      <c r="F51" s="135" t="s">
        <v>26</v>
      </c>
      <c r="G51" s="128"/>
      <c r="H51" s="128"/>
      <c r="I51" s="128">
        <f>'2020_15 01 Pol'!G45</f>
        <v>0</v>
      </c>
      <c r="J51" s="133" t="str">
        <f>IF(I53=0,"",I51/I53*100)</f>
        <v/>
      </c>
    </row>
    <row r="52" spans="1:10" ht="36.75" customHeight="1" x14ac:dyDescent="0.25">
      <c r="A52" s="122"/>
      <c r="B52" s="127" t="s">
        <v>62</v>
      </c>
      <c r="C52" s="238" t="s">
        <v>29</v>
      </c>
      <c r="D52" s="239"/>
      <c r="E52" s="239"/>
      <c r="F52" s="135" t="s">
        <v>62</v>
      </c>
      <c r="G52" s="128"/>
      <c r="H52" s="128"/>
      <c r="I52" s="128">
        <f>'2020_15 01 Pol'!G48</f>
        <v>0</v>
      </c>
      <c r="J52" s="133" t="str">
        <f>IF(I53=0,"",I52/I53*100)</f>
        <v/>
      </c>
    </row>
    <row r="53" spans="1:10" ht="25.5" customHeight="1" x14ac:dyDescent="0.25">
      <c r="A53" s="123"/>
      <c r="B53" s="129" t="s">
        <v>1</v>
      </c>
      <c r="C53" s="130"/>
      <c r="D53" s="131"/>
      <c r="E53" s="131"/>
      <c r="F53" s="136"/>
      <c r="G53" s="132"/>
      <c r="H53" s="132"/>
      <c r="I53" s="132">
        <f>SUM(I49:I52)</f>
        <v>0</v>
      </c>
      <c r="J53" s="134">
        <f>SUM(J49:J52)</f>
        <v>0</v>
      </c>
    </row>
    <row r="54" spans="1:10" x14ac:dyDescent="0.25">
      <c r="F54" s="85"/>
      <c r="G54" s="85"/>
      <c r="H54" s="85"/>
      <c r="I54" s="85"/>
      <c r="J54" s="86"/>
    </row>
    <row r="55" spans="1:10" x14ac:dyDescent="0.25">
      <c r="F55" s="85"/>
      <c r="G55" s="85"/>
      <c r="H55" s="85"/>
      <c r="I55" s="85"/>
      <c r="J55" s="86"/>
    </row>
    <row r="56" spans="1:10" x14ac:dyDescent="0.25">
      <c r="F56" s="85"/>
      <c r="G56" s="85"/>
      <c r="H56" s="85"/>
      <c r="I56" s="85"/>
      <c r="J56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5" t="s">
        <v>7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50" t="s">
        <v>8</v>
      </c>
      <c r="B2" s="49"/>
      <c r="C2" s="247"/>
      <c r="D2" s="247"/>
      <c r="E2" s="247"/>
      <c r="F2" s="247"/>
      <c r="G2" s="248"/>
    </row>
    <row r="3" spans="1:7" ht="24.9" customHeight="1" x14ac:dyDescent="0.25">
      <c r="A3" s="50" t="s">
        <v>9</v>
      </c>
      <c r="B3" s="49"/>
      <c r="C3" s="247"/>
      <c r="D3" s="247"/>
      <c r="E3" s="247"/>
      <c r="F3" s="247"/>
      <c r="G3" s="248"/>
    </row>
    <row r="4" spans="1:7" ht="24.9" customHeight="1" x14ac:dyDescent="0.25">
      <c r="A4" s="50" t="s">
        <v>10</v>
      </c>
      <c r="B4" s="49"/>
      <c r="C4" s="247"/>
      <c r="D4" s="247"/>
      <c r="E4" s="247"/>
      <c r="F4" s="247"/>
      <c r="G4" s="248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2"/>
  <sheetViews>
    <sheetView workbookViewId="0">
      <pane ySplit="7" topLeftCell="A8" activePane="bottomLeft" state="frozen"/>
      <selection activeCell="N4" sqref="N4"/>
      <selection pane="bottomLeft" activeCell="C6" sqref="C6"/>
    </sheetView>
  </sheetViews>
  <sheetFormatPr defaultRowHeight="13.2" outlineLevelRow="1" x14ac:dyDescent="0.25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55" t="s">
        <v>7</v>
      </c>
      <c r="B1" s="255"/>
      <c r="C1" s="255"/>
      <c r="D1" s="255"/>
      <c r="E1" s="255"/>
      <c r="F1" s="255"/>
      <c r="G1" s="255"/>
      <c r="AG1" t="s">
        <v>64</v>
      </c>
    </row>
    <row r="2" spans="1:60" ht="25.2" customHeight="1" x14ac:dyDescent="0.25">
      <c r="A2" s="138" t="s">
        <v>8</v>
      </c>
      <c r="B2" s="49" t="s">
        <v>49</v>
      </c>
      <c r="C2" s="256" t="s">
        <v>50</v>
      </c>
      <c r="D2" s="257"/>
      <c r="E2" s="257"/>
      <c r="F2" s="257"/>
      <c r="G2" s="258"/>
      <c r="AG2" t="s">
        <v>65</v>
      </c>
    </row>
    <row r="3" spans="1:60" ht="25.2" customHeight="1" x14ac:dyDescent="0.25">
      <c r="A3" s="138" t="s">
        <v>9</v>
      </c>
      <c r="B3" s="49" t="s">
        <v>45</v>
      </c>
      <c r="C3" s="256" t="s">
        <v>46</v>
      </c>
      <c r="D3" s="257"/>
      <c r="E3" s="257"/>
      <c r="F3" s="257"/>
      <c r="G3" s="258"/>
      <c r="AC3" s="120" t="s">
        <v>65</v>
      </c>
      <c r="AG3" t="s">
        <v>66</v>
      </c>
    </row>
    <row r="4" spans="1:60" ht="25.2" customHeight="1" x14ac:dyDescent="0.25">
      <c r="A4" s="139" t="s">
        <v>10</v>
      </c>
      <c r="B4" s="140" t="s">
        <v>43</v>
      </c>
      <c r="C4" s="259" t="s">
        <v>166</v>
      </c>
      <c r="D4" s="260"/>
      <c r="E4" s="260"/>
      <c r="F4" s="260"/>
      <c r="G4" s="261"/>
      <c r="AG4" t="s">
        <v>67</v>
      </c>
    </row>
    <row r="5" spans="1:60" x14ac:dyDescent="0.25">
      <c r="D5" s="10"/>
    </row>
    <row r="6" spans="1:60" ht="39.6" x14ac:dyDescent="0.25">
      <c r="A6" s="142" t="s">
        <v>68</v>
      </c>
      <c r="B6" s="144" t="s">
        <v>69</v>
      </c>
      <c r="C6" s="144" t="s">
        <v>70</v>
      </c>
      <c r="D6" s="143" t="s">
        <v>71</v>
      </c>
      <c r="E6" s="142" t="s">
        <v>72</v>
      </c>
      <c r="F6" s="141" t="s">
        <v>73</v>
      </c>
      <c r="G6" s="142" t="s">
        <v>31</v>
      </c>
      <c r="H6" s="145" t="s">
        <v>32</v>
      </c>
      <c r="I6" s="145" t="s">
        <v>74</v>
      </c>
      <c r="J6" s="145" t="s">
        <v>33</v>
      </c>
      <c r="K6" s="145" t="s">
        <v>75</v>
      </c>
      <c r="L6" s="145" t="s">
        <v>76</v>
      </c>
      <c r="M6" s="145" t="s">
        <v>77</v>
      </c>
      <c r="N6" s="145" t="s">
        <v>78</v>
      </c>
      <c r="O6" s="145" t="s">
        <v>79</v>
      </c>
      <c r="P6" s="145" t="s">
        <v>80</v>
      </c>
      <c r="Q6" s="145" t="s">
        <v>81</v>
      </c>
      <c r="R6" s="145" t="s">
        <v>82</v>
      </c>
      <c r="S6" s="145" t="s">
        <v>83</v>
      </c>
      <c r="T6" s="145" t="s">
        <v>84</v>
      </c>
      <c r="U6" s="145" t="s">
        <v>85</v>
      </c>
      <c r="V6" s="145" t="s">
        <v>86</v>
      </c>
      <c r="W6" s="145" t="s">
        <v>87</v>
      </c>
      <c r="X6" s="145" t="s">
        <v>88</v>
      </c>
    </row>
    <row r="7" spans="1:60" hidden="1" x14ac:dyDescent="0.25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5">
      <c r="A8" s="155" t="s">
        <v>89</v>
      </c>
      <c r="B8" s="156" t="s">
        <v>56</v>
      </c>
      <c r="C8" s="174" t="s">
        <v>57</v>
      </c>
      <c r="D8" s="157"/>
      <c r="E8" s="158"/>
      <c r="F8" s="159"/>
      <c r="G8" s="160">
        <f>SUMIF(AG9:AG31,"&lt;&gt;NOR",G9:G31)</f>
        <v>0</v>
      </c>
      <c r="H8" s="154"/>
      <c r="I8" s="154">
        <f>SUM(I9:I31)</f>
        <v>0</v>
      </c>
      <c r="J8" s="154"/>
      <c r="K8" s="154">
        <f>SUM(K9:K31)</f>
        <v>18615.95</v>
      </c>
      <c r="L8" s="154"/>
      <c r="M8" s="154">
        <f>SUM(M9:M31)</f>
        <v>0</v>
      </c>
      <c r="N8" s="154"/>
      <c r="O8" s="154">
        <f>SUM(O9:O31)</f>
        <v>0</v>
      </c>
      <c r="P8" s="154"/>
      <c r="Q8" s="154">
        <f>SUM(Q9:Q31)</f>
        <v>2.87</v>
      </c>
      <c r="R8" s="154"/>
      <c r="S8" s="154"/>
      <c r="T8" s="154"/>
      <c r="U8" s="154"/>
      <c r="V8" s="154">
        <f>SUM(V9:V31)</f>
        <v>7.31</v>
      </c>
      <c r="W8" s="154"/>
      <c r="X8" s="154"/>
      <c r="AG8" t="s">
        <v>90</v>
      </c>
    </row>
    <row r="9" spans="1:60" outlineLevel="1" x14ac:dyDescent="0.25">
      <c r="A9" s="161">
        <v>1</v>
      </c>
      <c r="B9" s="162" t="s">
        <v>91</v>
      </c>
      <c r="C9" s="175" t="s">
        <v>92</v>
      </c>
      <c r="D9" s="163" t="s">
        <v>93</v>
      </c>
      <c r="E9" s="164">
        <v>4.9000000000000004</v>
      </c>
      <c r="F9" s="165"/>
      <c r="G9" s="166">
        <f>ROUND(E9*F9,2)</f>
        <v>0</v>
      </c>
      <c r="H9" s="151">
        <v>0</v>
      </c>
      <c r="I9" s="151">
        <f>ROUND(E9*H9,2)</f>
        <v>0</v>
      </c>
      <c r="J9" s="151">
        <v>1290</v>
      </c>
      <c r="K9" s="151">
        <f>ROUND(E9*J9,2)</f>
        <v>6321</v>
      </c>
      <c r="L9" s="151">
        <v>21</v>
      </c>
      <c r="M9" s="151">
        <f>G9*(1+L9/100)</f>
        <v>0</v>
      </c>
      <c r="N9" s="151">
        <v>0</v>
      </c>
      <c r="O9" s="151">
        <f>ROUND(E9*N9,2)</f>
        <v>0</v>
      </c>
      <c r="P9" s="151">
        <v>0.58599999999999997</v>
      </c>
      <c r="Q9" s="151">
        <f>ROUND(E9*P9,2)</f>
        <v>2.87</v>
      </c>
      <c r="R9" s="151"/>
      <c r="S9" s="151" t="s">
        <v>94</v>
      </c>
      <c r="T9" s="151" t="s">
        <v>95</v>
      </c>
      <c r="U9" s="151">
        <v>0.81100000000000005</v>
      </c>
      <c r="V9" s="151">
        <f>ROUND(E9*U9,2)</f>
        <v>3.97</v>
      </c>
      <c r="W9" s="151"/>
      <c r="X9" s="151" t="s">
        <v>96</v>
      </c>
      <c r="Y9" s="146"/>
      <c r="Z9" s="146"/>
      <c r="AA9" s="146"/>
      <c r="AB9" s="146"/>
      <c r="AC9" s="146"/>
      <c r="AD9" s="146"/>
      <c r="AE9" s="146"/>
      <c r="AF9" s="146"/>
      <c r="AG9" s="146" t="s">
        <v>97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0.399999999999999" outlineLevel="1" x14ac:dyDescent="0.25">
      <c r="A10" s="149"/>
      <c r="B10" s="150"/>
      <c r="C10" s="176" t="s">
        <v>98</v>
      </c>
      <c r="D10" s="152"/>
      <c r="E10" s="153">
        <v>4.9000000000000004</v>
      </c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46"/>
      <c r="Z10" s="146"/>
      <c r="AA10" s="146"/>
      <c r="AB10" s="146"/>
      <c r="AC10" s="146"/>
      <c r="AD10" s="146"/>
      <c r="AE10" s="146"/>
      <c r="AF10" s="146"/>
      <c r="AG10" s="146" t="s">
        <v>99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5">
      <c r="A11" s="161">
        <v>2</v>
      </c>
      <c r="B11" s="162" t="s">
        <v>100</v>
      </c>
      <c r="C11" s="175" t="s">
        <v>101</v>
      </c>
      <c r="D11" s="163" t="s">
        <v>102</v>
      </c>
      <c r="E11" s="164">
        <v>0.7</v>
      </c>
      <c r="F11" s="165"/>
      <c r="G11" s="166">
        <f>ROUND(E11*F11,2)</f>
        <v>0</v>
      </c>
      <c r="H11" s="151">
        <v>0</v>
      </c>
      <c r="I11" s="151">
        <f>ROUND(E11*H11,2)</f>
        <v>0</v>
      </c>
      <c r="J11" s="151">
        <v>988</v>
      </c>
      <c r="K11" s="151">
        <f>ROUND(E11*J11,2)</f>
        <v>691.6</v>
      </c>
      <c r="L11" s="151">
        <v>21</v>
      </c>
      <c r="M11" s="151">
        <f>G11*(1+L11/100)</f>
        <v>0</v>
      </c>
      <c r="N11" s="151">
        <v>0</v>
      </c>
      <c r="O11" s="151">
        <f>ROUND(E11*N11,2)</f>
        <v>0</v>
      </c>
      <c r="P11" s="151">
        <v>0</v>
      </c>
      <c r="Q11" s="151">
        <f>ROUND(E11*P11,2)</f>
        <v>0</v>
      </c>
      <c r="R11" s="151"/>
      <c r="S11" s="151" t="s">
        <v>94</v>
      </c>
      <c r="T11" s="151" t="s">
        <v>95</v>
      </c>
      <c r="U11" s="151">
        <v>0.36799999999999999</v>
      </c>
      <c r="V11" s="151">
        <f>ROUND(E11*U11,2)</f>
        <v>0.26</v>
      </c>
      <c r="W11" s="151"/>
      <c r="X11" s="151" t="s">
        <v>96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0.399999999999999" outlineLevel="1" x14ac:dyDescent="0.25">
      <c r="A12" s="149"/>
      <c r="B12" s="150"/>
      <c r="C12" s="176" t="s">
        <v>103</v>
      </c>
      <c r="D12" s="152"/>
      <c r="E12" s="153">
        <v>0.7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46"/>
      <c r="Z12" s="146"/>
      <c r="AA12" s="146"/>
      <c r="AB12" s="146"/>
      <c r="AC12" s="146"/>
      <c r="AD12" s="146"/>
      <c r="AE12" s="146"/>
      <c r="AF12" s="146"/>
      <c r="AG12" s="146" t="s">
        <v>99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5">
      <c r="A13" s="161">
        <v>3</v>
      </c>
      <c r="B13" s="162" t="s">
        <v>104</v>
      </c>
      <c r="C13" s="175" t="s">
        <v>105</v>
      </c>
      <c r="D13" s="163" t="s">
        <v>102</v>
      </c>
      <c r="E13" s="164">
        <v>1</v>
      </c>
      <c r="F13" s="165"/>
      <c r="G13" s="166">
        <f>ROUND(E13*F13,2)</f>
        <v>0</v>
      </c>
      <c r="H13" s="151">
        <v>0</v>
      </c>
      <c r="I13" s="151">
        <f>ROUND(E13*H13,2)</f>
        <v>0</v>
      </c>
      <c r="J13" s="151">
        <v>946</v>
      </c>
      <c r="K13" s="151">
        <f>ROUND(E13*J13,2)</f>
        <v>946</v>
      </c>
      <c r="L13" s="151">
        <v>21</v>
      </c>
      <c r="M13" s="151">
        <f>G13*(1+L13/100)</f>
        <v>0</v>
      </c>
      <c r="N13" s="151">
        <v>0</v>
      </c>
      <c r="O13" s="151">
        <f>ROUND(E13*N13,2)</f>
        <v>0</v>
      </c>
      <c r="P13" s="151">
        <v>0</v>
      </c>
      <c r="Q13" s="151">
        <f>ROUND(E13*P13,2)</f>
        <v>0</v>
      </c>
      <c r="R13" s="151"/>
      <c r="S13" s="151" t="s">
        <v>94</v>
      </c>
      <c r="T13" s="151" t="s">
        <v>95</v>
      </c>
      <c r="U13" s="151">
        <v>0.26666000000000001</v>
      </c>
      <c r="V13" s="151">
        <f>ROUND(E13*U13,2)</f>
        <v>0.27</v>
      </c>
      <c r="W13" s="151"/>
      <c r="X13" s="151" t="s">
        <v>96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97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5">
      <c r="A14" s="149"/>
      <c r="B14" s="150"/>
      <c r="C14" s="176" t="s">
        <v>106</v>
      </c>
      <c r="D14" s="152"/>
      <c r="E14" s="153">
        <v>1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46"/>
      <c r="Z14" s="146"/>
      <c r="AA14" s="146"/>
      <c r="AB14" s="146"/>
      <c r="AC14" s="146"/>
      <c r="AD14" s="146"/>
      <c r="AE14" s="146"/>
      <c r="AF14" s="146"/>
      <c r="AG14" s="146" t="s">
        <v>99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5">
      <c r="A15" s="161">
        <v>4</v>
      </c>
      <c r="B15" s="162" t="s">
        <v>107</v>
      </c>
      <c r="C15" s="175" t="s">
        <v>108</v>
      </c>
      <c r="D15" s="163" t="s">
        <v>102</v>
      </c>
      <c r="E15" s="164">
        <v>2.4500000000000002</v>
      </c>
      <c r="F15" s="165"/>
      <c r="G15" s="166">
        <f>ROUND(E15*F15,2)</f>
        <v>0</v>
      </c>
      <c r="H15" s="151">
        <v>0</v>
      </c>
      <c r="I15" s="151">
        <f>ROUND(E15*H15,2)</f>
        <v>0</v>
      </c>
      <c r="J15" s="151">
        <v>1475</v>
      </c>
      <c r="K15" s="151">
        <f>ROUND(E15*J15,2)</f>
        <v>3613.75</v>
      </c>
      <c r="L15" s="151">
        <v>21</v>
      </c>
      <c r="M15" s="151">
        <f>G15*(1+L15/100)</f>
        <v>0</v>
      </c>
      <c r="N15" s="151">
        <v>0</v>
      </c>
      <c r="O15" s="151">
        <f>ROUND(E15*N15,2)</f>
        <v>0</v>
      </c>
      <c r="P15" s="151">
        <v>0</v>
      </c>
      <c r="Q15" s="151">
        <f>ROUND(E15*P15,2)</f>
        <v>0</v>
      </c>
      <c r="R15" s="151"/>
      <c r="S15" s="151" t="s">
        <v>94</v>
      </c>
      <c r="T15" s="151" t="s">
        <v>95</v>
      </c>
      <c r="U15" s="151">
        <v>0.36499999999999999</v>
      </c>
      <c r="V15" s="151">
        <f>ROUND(E15*U15,2)</f>
        <v>0.89</v>
      </c>
      <c r="W15" s="151"/>
      <c r="X15" s="151" t="s">
        <v>96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5">
      <c r="A16" s="149"/>
      <c r="B16" s="150"/>
      <c r="C16" s="176" t="s">
        <v>109</v>
      </c>
      <c r="D16" s="152"/>
      <c r="E16" s="153">
        <v>2.4500000000000002</v>
      </c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46"/>
      <c r="Z16" s="146"/>
      <c r="AA16" s="146"/>
      <c r="AB16" s="146"/>
      <c r="AC16" s="146"/>
      <c r="AD16" s="146"/>
      <c r="AE16" s="146"/>
      <c r="AF16" s="146"/>
      <c r="AG16" s="146" t="s">
        <v>99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5">
      <c r="A17" s="161">
        <v>5</v>
      </c>
      <c r="B17" s="162" t="s">
        <v>110</v>
      </c>
      <c r="C17" s="175" t="s">
        <v>111</v>
      </c>
      <c r="D17" s="163" t="s">
        <v>102</v>
      </c>
      <c r="E17" s="164">
        <v>3.45</v>
      </c>
      <c r="F17" s="165"/>
      <c r="G17" s="166">
        <f>ROUND(E17*F17,2)</f>
        <v>0</v>
      </c>
      <c r="H17" s="151">
        <v>0</v>
      </c>
      <c r="I17" s="151">
        <f>ROUND(E17*H17,2)</f>
        <v>0</v>
      </c>
      <c r="J17" s="151">
        <v>304</v>
      </c>
      <c r="K17" s="151">
        <f>ROUND(E17*J17,2)</f>
        <v>1048.8</v>
      </c>
      <c r="L17" s="151">
        <v>21</v>
      </c>
      <c r="M17" s="151">
        <f>G17*(1+L17/100)</f>
        <v>0</v>
      </c>
      <c r="N17" s="151">
        <v>0</v>
      </c>
      <c r="O17" s="151">
        <f>ROUND(E17*N17,2)</f>
        <v>0</v>
      </c>
      <c r="P17" s="151">
        <v>0</v>
      </c>
      <c r="Q17" s="151">
        <f>ROUND(E17*P17,2)</f>
        <v>0</v>
      </c>
      <c r="R17" s="151"/>
      <c r="S17" s="151" t="s">
        <v>94</v>
      </c>
      <c r="T17" s="151" t="s">
        <v>95</v>
      </c>
      <c r="U17" s="151">
        <v>1.0999999999999999E-2</v>
      </c>
      <c r="V17" s="151">
        <f>ROUND(E17*U17,2)</f>
        <v>0.04</v>
      </c>
      <c r="W17" s="151"/>
      <c r="X17" s="151" t="s">
        <v>96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97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5">
      <c r="A18" s="149"/>
      <c r="B18" s="150"/>
      <c r="C18" s="176" t="s">
        <v>112</v>
      </c>
      <c r="D18" s="152"/>
      <c r="E18" s="153">
        <v>2.4500000000000002</v>
      </c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46"/>
      <c r="Z18" s="146"/>
      <c r="AA18" s="146"/>
      <c r="AB18" s="146"/>
      <c r="AC18" s="146"/>
      <c r="AD18" s="146"/>
      <c r="AE18" s="146"/>
      <c r="AF18" s="146"/>
      <c r="AG18" s="146" t="s">
        <v>99</v>
      </c>
      <c r="AH18" s="146">
        <v>5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5">
      <c r="A19" s="149"/>
      <c r="B19" s="150"/>
      <c r="C19" s="176" t="s">
        <v>113</v>
      </c>
      <c r="D19" s="152"/>
      <c r="E19" s="153">
        <v>1</v>
      </c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46"/>
      <c r="Z19" s="146"/>
      <c r="AA19" s="146"/>
      <c r="AB19" s="146"/>
      <c r="AC19" s="146"/>
      <c r="AD19" s="146"/>
      <c r="AE19" s="146"/>
      <c r="AF19" s="146"/>
      <c r="AG19" s="146" t="s">
        <v>99</v>
      </c>
      <c r="AH19" s="146">
        <v>5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5">
      <c r="A20" s="161">
        <v>6</v>
      </c>
      <c r="B20" s="162" t="s">
        <v>114</v>
      </c>
      <c r="C20" s="175" t="s">
        <v>115</v>
      </c>
      <c r="D20" s="163" t="s">
        <v>102</v>
      </c>
      <c r="E20" s="164">
        <v>1.45</v>
      </c>
      <c r="F20" s="165"/>
      <c r="G20" s="166">
        <f>ROUND(E20*F20,2)</f>
        <v>0</v>
      </c>
      <c r="H20" s="151">
        <v>0</v>
      </c>
      <c r="I20" s="151">
        <f>ROUND(E20*H20,2)</f>
        <v>0</v>
      </c>
      <c r="J20" s="151">
        <v>246</v>
      </c>
      <c r="K20" s="151">
        <f>ROUND(E20*J20,2)</f>
        <v>356.7</v>
      </c>
      <c r="L20" s="151">
        <v>21</v>
      </c>
      <c r="M20" s="151">
        <f>G20*(1+L20/100)</f>
        <v>0</v>
      </c>
      <c r="N20" s="151">
        <v>0</v>
      </c>
      <c r="O20" s="151">
        <f>ROUND(E20*N20,2)</f>
        <v>0</v>
      </c>
      <c r="P20" s="151">
        <v>0</v>
      </c>
      <c r="Q20" s="151">
        <f>ROUND(E20*P20,2)</f>
        <v>0</v>
      </c>
      <c r="R20" s="151"/>
      <c r="S20" s="151" t="s">
        <v>94</v>
      </c>
      <c r="T20" s="151" t="s">
        <v>95</v>
      </c>
      <c r="U20" s="151">
        <v>0.20200000000000001</v>
      </c>
      <c r="V20" s="151">
        <f>ROUND(E20*U20,2)</f>
        <v>0.28999999999999998</v>
      </c>
      <c r="W20" s="151"/>
      <c r="X20" s="151" t="s">
        <v>96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97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5">
      <c r="A21" s="149"/>
      <c r="B21" s="150"/>
      <c r="C21" s="251" t="s">
        <v>116</v>
      </c>
      <c r="D21" s="252"/>
      <c r="E21" s="252"/>
      <c r="F21" s="252"/>
      <c r="G21" s="252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46"/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5">
      <c r="A22" s="149"/>
      <c r="B22" s="150"/>
      <c r="C22" s="176" t="s">
        <v>112</v>
      </c>
      <c r="D22" s="152"/>
      <c r="E22" s="153">
        <v>2.4500000000000002</v>
      </c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46"/>
      <c r="Z22" s="146"/>
      <c r="AA22" s="146"/>
      <c r="AB22" s="146"/>
      <c r="AC22" s="146"/>
      <c r="AD22" s="146"/>
      <c r="AE22" s="146"/>
      <c r="AF22" s="146"/>
      <c r="AG22" s="146" t="s">
        <v>99</v>
      </c>
      <c r="AH22" s="146">
        <v>5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5">
      <c r="A23" s="149"/>
      <c r="B23" s="150"/>
      <c r="C23" s="176" t="s">
        <v>118</v>
      </c>
      <c r="D23" s="152"/>
      <c r="E23" s="153">
        <v>-1</v>
      </c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46"/>
      <c r="Z23" s="146"/>
      <c r="AA23" s="146"/>
      <c r="AB23" s="146"/>
      <c r="AC23" s="146"/>
      <c r="AD23" s="146"/>
      <c r="AE23" s="146"/>
      <c r="AF23" s="146"/>
      <c r="AG23" s="146" t="s">
        <v>99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5">
      <c r="A24" s="167">
        <v>7</v>
      </c>
      <c r="B24" s="168" t="s">
        <v>119</v>
      </c>
      <c r="C24" s="177" t="s">
        <v>120</v>
      </c>
      <c r="D24" s="169" t="s">
        <v>102</v>
      </c>
      <c r="E24" s="170">
        <v>1</v>
      </c>
      <c r="F24" s="171"/>
      <c r="G24" s="172">
        <f>ROUND(E24*F24,2)</f>
        <v>0</v>
      </c>
      <c r="H24" s="151">
        <v>0</v>
      </c>
      <c r="I24" s="151">
        <f>ROUND(E24*H24,2)</f>
        <v>0</v>
      </c>
      <c r="J24" s="151">
        <v>989</v>
      </c>
      <c r="K24" s="151">
        <f>ROUND(E24*J24,2)</f>
        <v>989</v>
      </c>
      <c r="L24" s="151">
        <v>21</v>
      </c>
      <c r="M24" s="151">
        <f>G24*(1+L24/100)</f>
        <v>0</v>
      </c>
      <c r="N24" s="151">
        <v>0</v>
      </c>
      <c r="O24" s="151">
        <f>ROUND(E24*N24,2)</f>
        <v>0</v>
      </c>
      <c r="P24" s="151">
        <v>0</v>
      </c>
      <c r="Q24" s="151">
        <f>ROUND(E24*P24,2)</f>
        <v>0</v>
      </c>
      <c r="R24" s="151"/>
      <c r="S24" s="151" t="s">
        <v>94</v>
      </c>
      <c r="T24" s="151" t="s">
        <v>95</v>
      </c>
      <c r="U24" s="151">
        <v>1.587</v>
      </c>
      <c r="V24" s="151">
        <f>ROUND(E24*U24,2)</f>
        <v>1.59</v>
      </c>
      <c r="W24" s="151"/>
      <c r="X24" s="151" t="s">
        <v>96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97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5">
      <c r="A25" s="161">
        <v>8</v>
      </c>
      <c r="B25" s="162" t="s">
        <v>121</v>
      </c>
      <c r="C25" s="175" t="s">
        <v>122</v>
      </c>
      <c r="D25" s="163" t="s">
        <v>123</v>
      </c>
      <c r="E25" s="164">
        <v>3.45</v>
      </c>
      <c r="F25" s="165"/>
      <c r="G25" s="166">
        <f>ROUND(E25*F25,2)</f>
        <v>0</v>
      </c>
      <c r="H25" s="151">
        <v>0</v>
      </c>
      <c r="I25" s="151">
        <f>ROUND(E25*H25,2)</f>
        <v>0</v>
      </c>
      <c r="J25" s="151">
        <v>268</v>
      </c>
      <c r="K25" s="151">
        <f>ROUND(E25*J25,2)</f>
        <v>924.6</v>
      </c>
      <c r="L25" s="151">
        <v>21</v>
      </c>
      <c r="M25" s="151">
        <f>G25*(1+L25/100)</f>
        <v>0</v>
      </c>
      <c r="N25" s="151">
        <v>0</v>
      </c>
      <c r="O25" s="151">
        <f>ROUND(E25*N25,2)</f>
        <v>0</v>
      </c>
      <c r="P25" s="151">
        <v>0</v>
      </c>
      <c r="Q25" s="151">
        <f>ROUND(E25*P25,2)</f>
        <v>0</v>
      </c>
      <c r="R25" s="151"/>
      <c r="S25" s="151" t="s">
        <v>94</v>
      </c>
      <c r="T25" s="151" t="s">
        <v>95</v>
      </c>
      <c r="U25" s="151">
        <v>0</v>
      </c>
      <c r="V25" s="151">
        <f>ROUND(E25*U25,2)</f>
        <v>0</v>
      </c>
      <c r="W25" s="151"/>
      <c r="X25" s="151" t="s">
        <v>96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97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5">
      <c r="A26" s="149"/>
      <c r="B26" s="150"/>
      <c r="C26" s="176" t="s">
        <v>113</v>
      </c>
      <c r="D26" s="152"/>
      <c r="E26" s="153">
        <v>1</v>
      </c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46"/>
      <c r="Z26" s="146"/>
      <c r="AA26" s="146"/>
      <c r="AB26" s="146"/>
      <c r="AC26" s="146"/>
      <c r="AD26" s="146"/>
      <c r="AE26" s="146"/>
      <c r="AF26" s="146"/>
      <c r="AG26" s="146" t="s">
        <v>99</v>
      </c>
      <c r="AH26" s="146">
        <v>5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5">
      <c r="A27" s="149"/>
      <c r="B27" s="150"/>
      <c r="C27" s="176" t="s">
        <v>112</v>
      </c>
      <c r="D27" s="152"/>
      <c r="E27" s="153">
        <v>2.4500000000000002</v>
      </c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46"/>
      <c r="Z27" s="146"/>
      <c r="AA27" s="146"/>
      <c r="AB27" s="146"/>
      <c r="AC27" s="146"/>
      <c r="AD27" s="146"/>
      <c r="AE27" s="146"/>
      <c r="AF27" s="146"/>
      <c r="AG27" s="146" t="s">
        <v>99</v>
      </c>
      <c r="AH27" s="146">
        <v>5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5">
      <c r="A28" s="161">
        <v>9</v>
      </c>
      <c r="B28" s="162" t="s">
        <v>124</v>
      </c>
      <c r="C28" s="175" t="s">
        <v>125</v>
      </c>
      <c r="D28" s="163" t="s">
        <v>126</v>
      </c>
      <c r="E28" s="164">
        <v>1.1000000000000001</v>
      </c>
      <c r="F28" s="165"/>
      <c r="G28" s="166">
        <f>ROUND(E28*F28,2)</f>
        <v>0</v>
      </c>
      <c r="H28" s="151">
        <v>0</v>
      </c>
      <c r="I28" s="151">
        <f>ROUND(E28*H28,2)</f>
        <v>0</v>
      </c>
      <c r="J28" s="151">
        <v>495</v>
      </c>
      <c r="K28" s="151">
        <f>ROUND(E28*J28,2)</f>
        <v>544.5</v>
      </c>
      <c r="L28" s="151">
        <v>21</v>
      </c>
      <c r="M28" s="151">
        <f>G28*(1+L28/100)</f>
        <v>0</v>
      </c>
      <c r="N28" s="151">
        <v>0</v>
      </c>
      <c r="O28" s="151">
        <f>ROUND(E28*N28,2)</f>
        <v>0</v>
      </c>
      <c r="P28" s="151">
        <v>0</v>
      </c>
      <c r="Q28" s="151">
        <f>ROUND(E28*P28,2)</f>
        <v>0</v>
      </c>
      <c r="R28" s="151"/>
      <c r="S28" s="151" t="s">
        <v>127</v>
      </c>
      <c r="T28" s="151" t="s">
        <v>95</v>
      </c>
      <c r="U28" s="151">
        <v>0</v>
      </c>
      <c r="V28" s="151">
        <f>ROUND(E28*U28,2)</f>
        <v>0</v>
      </c>
      <c r="W28" s="151"/>
      <c r="X28" s="151" t="s">
        <v>96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97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5">
      <c r="A29" s="149"/>
      <c r="B29" s="150"/>
      <c r="C29" s="176" t="s">
        <v>128</v>
      </c>
      <c r="D29" s="152"/>
      <c r="E29" s="153">
        <v>1.1000000000000001</v>
      </c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46"/>
      <c r="Z29" s="146"/>
      <c r="AA29" s="146"/>
      <c r="AB29" s="146"/>
      <c r="AC29" s="146"/>
      <c r="AD29" s="146"/>
      <c r="AE29" s="146"/>
      <c r="AF29" s="146"/>
      <c r="AG29" s="146" t="s">
        <v>99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5">
      <c r="A30" s="161">
        <v>10</v>
      </c>
      <c r="B30" s="162" t="s">
        <v>129</v>
      </c>
      <c r="C30" s="175" t="s">
        <v>130</v>
      </c>
      <c r="D30" s="163" t="s">
        <v>131</v>
      </c>
      <c r="E30" s="164">
        <v>1.2</v>
      </c>
      <c r="F30" s="165"/>
      <c r="G30" s="166">
        <f>ROUND(E30*F30,2)</f>
        <v>0</v>
      </c>
      <c r="H30" s="151">
        <v>0</v>
      </c>
      <c r="I30" s="151">
        <f>ROUND(E30*H30,2)</f>
        <v>0</v>
      </c>
      <c r="J30" s="151">
        <v>2650</v>
      </c>
      <c r="K30" s="151">
        <f>ROUND(E30*J30,2)</f>
        <v>3180</v>
      </c>
      <c r="L30" s="151">
        <v>21</v>
      </c>
      <c r="M30" s="151">
        <f>G30*(1+L30/100)</f>
        <v>0</v>
      </c>
      <c r="N30" s="151">
        <v>0</v>
      </c>
      <c r="O30" s="151">
        <f>ROUND(E30*N30,2)</f>
        <v>0</v>
      </c>
      <c r="P30" s="151">
        <v>0</v>
      </c>
      <c r="Q30" s="151">
        <f>ROUND(E30*P30,2)</f>
        <v>0</v>
      </c>
      <c r="R30" s="151"/>
      <c r="S30" s="151" t="s">
        <v>127</v>
      </c>
      <c r="T30" s="151" t="s">
        <v>95</v>
      </c>
      <c r="U30" s="151">
        <v>0</v>
      </c>
      <c r="V30" s="151">
        <f>ROUND(E30*U30,2)</f>
        <v>0</v>
      </c>
      <c r="W30" s="151"/>
      <c r="X30" s="151" t="s">
        <v>96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97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5">
      <c r="A31" s="149"/>
      <c r="B31" s="150"/>
      <c r="C31" s="176" t="s">
        <v>132</v>
      </c>
      <c r="D31" s="152"/>
      <c r="E31" s="153">
        <v>1.2</v>
      </c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46"/>
      <c r="Z31" s="146"/>
      <c r="AA31" s="146"/>
      <c r="AB31" s="146"/>
      <c r="AC31" s="146"/>
      <c r="AD31" s="146"/>
      <c r="AE31" s="146"/>
      <c r="AF31" s="146"/>
      <c r="AG31" s="146" t="s">
        <v>99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x14ac:dyDescent="0.25">
      <c r="A32" s="155" t="s">
        <v>89</v>
      </c>
      <c r="B32" s="156" t="s">
        <v>58</v>
      </c>
      <c r="C32" s="174" t="s">
        <v>59</v>
      </c>
      <c r="D32" s="157"/>
      <c r="E32" s="158"/>
      <c r="F32" s="159"/>
      <c r="G32" s="160">
        <f>SUMIF(AG33:AG44,"&lt;&gt;NOR",G33:G44)</f>
        <v>0</v>
      </c>
      <c r="H32" s="154"/>
      <c r="I32" s="154">
        <f>SUM(I33:I44)</f>
        <v>857.3</v>
      </c>
      <c r="J32" s="154"/>
      <c r="K32" s="154">
        <f>SUM(K33:K44)</f>
        <v>15912.7</v>
      </c>
      <c r="L32" s="154"/>
      <c r="M32" s="154">
        <f>SUM(M33:M44)</f>
        <v>0</v>
      </c>
      <c r="N32" s="154"/>
      <c r="O32" s="154">
        <f>SUM(O33:O44)</f>
        <v>2.5799999999999996</v>
      </c>
      <c r="P32" s="154"/>
      <c r="Q32" s="154">
        <f>SUM(Q33:Q44)</f>
        <v>0</v>
      </c>
      <c r="R32" s="154"/>
      <c r="S32" s="154"/>
      <c r="T32" s="154"/>
      <c r="U32" s="154"/>
      <c r="V32" s="154">
        <f>SUM(V33:V44)</f>
        <v>9.31</v>
      </c>
      <c r="W32" s="154"/>
      <c r="X32" s="154"/>
      <c r="AG32" t="s">
        <v>90</v>
      </c>
    </row>
    <row r="33" spans="1:60" outlineLevel="1" x14ac:dyDescent="0.25">
      <c r="A33" s="167">
        <v>11</v>
      </c>
      <c r="B33" s="168" t="s">
        <v>133</v>
      </c>
      <c r="C33" s="177" t="s">
        <v>134</v>
      </c>
      <c r="D33" s="169" t="s">
        <v>135</v>
      </c>
      <c r="E33" s="170">
        <v>1</v>
      </c>
      <c r="F33" s="171"/>
      <c r="G33" s="172">
        <f>ROUND(E33*F33,2)</f>
        <v>0</v>
      </c>
      <c r="H33" s="151">
        <v>430.2</v>
      </c>
      <c r="I33" s="151">
        <f>ROUND(E33*H33,2)</f>
        <v>430.2</v>
      </c>
      <c r="J33" s="151">
        <v>119.8</v>
      </c>
      <c r="K33" s="151">
        <f>ROUND(E33*J33,2)</f>
        <v>119.8</v>
      </c>
      <c r="L33" s="151">
        <v>21</v>
      </c>
      <c r="M33" s="151">
        <f>G33*(1+L33/100)</f>
        <v>0</v>
      </c>
      <c r="N33" s="151">
        <v>2.52501</v>
      </c>
      <c r="O33" s="151">
        <f>ROUND(E33*N33,2)</f>
        <v>2.5299999999999998</v>
      </c>
      <c r="P33" s="151">
        <v>0</v>
      </c>
      <c r="Q33" s="151">
        <f>ROUND(E33*P33,2)</f>
        <v>0</v>
      </c>
      <c r="R33" s="151"/>
      <c r="S33" s="151" t="s">
        <v>94</v>
      </c>
      <c r="T33" s="151" t="s">
        <v>95</v>
      </c>
      <c r="U33" s="151">
        <v>1.421</v>
      </c>
      <c r="V33" s="151">
        <f>ROUND(E33*U33,2)</f>
        <v>1.42</v>
      </c>
      <c r="W33" s="151"/>
      <c r="X33" s="151" t="s">
        <v>96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97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5">
      <c r="A34" s="161">
        <v>12</v>
      </c>
      <c r="B34" s="162" t="s">
        <v>136</v>
      </c>
      <c r="C34" s="175" t="s">
        <v>137</v>
      </c>
      <c r="D34" s="163" t="s">
        <v>93</v>
      </c>
      <c r="E34" s="164">
        <v>10</v>
      </c>
      <c r="F34" s="165"/>
      <c r="G34" s="166">
        <f>ROUND(E34*F34,2)</f>
        <v>0</v>
      </c>
      <c r="H34" s="151">
        <v>42.71</v>
      </c>
      <c r="I34" s="151">
        <f>ROUND(E34*H34,2)</f>
        <v>427.1</v>
      </c>
      <c r="J34" s="151">
        <v>400.79</v>
      </c>
      <c r="K34" s="151">
        <f>ROUND(E34*J34,2)</f>
        <v>4007.9</v>
      </c>
      <c r="L34" s="151">
        <v>21</v>
      </c>
      <c r="M34" s="151">
        <f>G34*(1+L34/100)</f>
        <v>0</v>
      </c>
      <c r="N34" s="151">
        <v>5.3499999999999997E-3</v>
      </c>
      <c r="O34" s="151">
        <f>ROUND(E34*N34,2)</f>
        <v>0.05</v>
      </c>
      <c r="P34" s="151">
        <v>0</v>
      </c>
      <c r="Q34" s="151">
        <f>ROUND(E34*P34,2)</f>
        <v>0</v>
      </c>
      <c r="R34" s="151"/>
      <c r="S34" s="151" t="s">
        <v>94</v>
      </c>
      <c r="T34" s="151" t="s">
        <v>94</v>
      </c>
      <c r="U34" s="151">
        <v>0.77500000000000002</v>
      </c>
      <c r="V34" s="151">
        <f>ROUND(E34*U34,2)</f>
        <v>7.75</v>
      </c>
      <c r="W34" s="151"/>
      <c r="X34" s="151" t="s">
        <v>96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97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0.399999999999999" outlineLevel="1" x14ac:dyDescent="0.25">
      <c r="A35" s="149"/>
      <c r="B35" s="150"/>
      <c r="C35" s="176" t="s">
        <v>172</v>
      </c>
      <c r="D35" s="152"/>
      <c r="E35" s="153">
        <v>10</v>
      </c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46"/>
      <c r="Z35" s="146"/>
      <c r="AA35" s="146"/>
      <c r="AB35" s="146"/>
      <c r="AC35" s="146"/>
      <c r="AD35" s="146"/>
      <c r="AE35" s="146"/>
      <c r="AF35" s="146"/>
      <c r="AG35" s="146" t="s">
        <v>99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5">
      <c r="A36" s="161">
        <v>13</v>
      </c>
      <c r="B36" s="162" t="s">
        <v>138</v>
      </c>
      <c r="C36" s="175" t="s">
        <v>139</v>
      </c>
      <c r="D36" s="163" t="s">
        <v>93</v>
      </c>
      <c r="E36" s="164">
        <v>0.5</v>
      </c>
      <c r="F36" s="165"/>
      <c r="G36" s="166">
        <f>ROUND(E36*F36,2)</f>
        <v>0</v>
      </c>
      <c r="H36" s="151">
        <v>0</v>
      </c>
      <c r="I36" s="151">
        <f>ROUND(E36*H36,2)</f>
        <v>0</v>
      </c>
      <c r="J36" s="151">
        <v>114</v>
      </c>
      <c r="K36" s="151">
        <f>ROUND(E36*J36,2)</f>
        <v>57</v>
      </c>
      <c r="L36" s="151">
        <v>21</v>
      </c>
      <c r="M36" s="151">
        <f>G36*(1+L36/100)</f>
        <v>0</v>
      </c>
      <c r="N36" s="151">
        <v>0</v>
      </c>
      <c r="O36" s="151">
        <f>ROUND(E36*N36,2)</f>
        <v>0</v>
      </c>
      <c r="P36" s="151">
        <v>0</v>
      </c>
      <c r="Q36" s="151">
        <f>ROUND(E36*P36,2)</f>
        <v>0</v>
      </c>
      <c r="R36" s="151"/>
      <c r="S36" s="151" t="s">
        <v>94</v>
      </c>
      <c r="T36" s="151" t="s">
        <v>94</v>
      </c>
      <c r="U36" s="151">
        <v>0.27</v>
      </c>
      <c r="V36" s="151">
        <f>ROUND(E36*U36,2)</f>
        <v>0.14000000000000001</v>
      </c>
      <c r="W36" s="151"/>
      <c r="X36" s="151" t="s">
        <v>96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5">
      <c r="A37" s="149"/>
      <c r="B37" s="150"/>
      <c r="C37" s="176" t="s">
        <v>140</v>
      </c>
      <c r="D37" s="152"/>
      <c r="E37" s="153">
        <v>0.5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46"/>
      <c r="Z37" s="146"/>
      <c r="AA37" s="146"/>
      <c r="AB37" s="146"/>
      <c r="AC37" s="146"/>
      <c r="AD37" s="146"/>
      <c r="AE37" s="146"/>
      <c r="AF37" s="146"/>
      <c r="AG37" s="146" t="s">
        <v>99</v>
      </c>
      <c r="AH37" s="146">
        <v>5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5">
      <c r="A38" s="167">
        <v>14</v>
      </c>
      <c r="B38" s="168" t="s">
        <v>141</v>
      </c>
      <c r="C38" s="177" t="s">
        <v>142</v>
      </c>
      <c r="D38" s="169" t="s">
        <v>135</v>
      </c>
      <c r="E38" s="170">
        <v>1</v>
      </c>
      <c r="F38" s="171"/>
      <c r="G38" s="172">
        <f>ROUND(E38*F38,2)</f>
        <v>0</v>
      </c>
      <c r="H38" s="151">
        <v>0</v>
      </c>
      <c r="I38" s="151">
        <f>ROUND(E38*H38,2)</f>
        <v>0</v>
      </c>
      <c r="J38" s="151">
        <v>6400</v>
      </c>
      <c r="K38" s="151">
        <f>ROUND(E38*J38,2)</f>
        <v>6400</v>
      </c>
      <c r="L38" s="151">
        <v>21</v>
      </c>
      <c r="M38" s="151">
        <f>G38*(1+L38/100)</f>
        <v>0</v>
      </c>
      <c r="N38" s="151">
        <v>0</v>
      </c>
      <c r="O38" s="151">
        <f>ROUND(E38*N38,2)</f>
        <v>0</v>
      </c>
      <c r="P38" s="151">
        <v>0</v>
      </c>
      <c r="Q38" s="151">
        <f>ROUND(E38*P38,2)</f>
        <v>0</v>
      </c>
      <c r="R38" s="151"/>
      <c r="S38" s="151" t="s">
        <v>127</v>
      </c>
      <c r="T38" s="151" t="s">
        <v>95</v>
      </c>
      <c r="U38" s="151">
        <v>0</v>
      </c>
      <c r="V38" s="151">
        <f>ROUND(E38*U38,2)</f>
        <v>0</v>
      </c>
      <c r="W38" s="151"/>
      <c r="X38" s="151" t="s">
        <v>96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97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5">
      <c r="A39" s="167">
        <v>15</v>
      </c>
      <c r="B39" s="168" t="s">
        <v>143</v>
      </c>
      <c r="C39" s="177" t="s">
        <v>144</v>
      </c>
      <c r="D39" s="169" t="s">
        <v>145</v>
      </c>
      <c r="E39" s="170">
        <v>1</v>
      </c>
      <c r="F39" s="171"/>
      <c r="G39" s="172">
        <f>ROUND(E39*F39,2)</f>
        <v>0</v>
      </c>
      <c r="H39" s="151">
        <v>0</v>
      </c>
      <c r="I39" s="151">
        <f>ROUND(E39*H39,2)</f>
        <v>0</v>
      </c>
      <c r="J39" s="151">
        <v>2500</v>
      </c>
      <c r="K39" s="151">
        <f>ROUND(E39*J39,2)</f>
        <v>2500</v>
      </c>
      <c r="L39" s="151">
        <v>21</v>
      </c>
      <c r="M39" s="151">
        <f>G39*(1+L39/100)</f>
        <v>0</v>
      </c>
      <c r="N39" s="151">
        <v>0</v>
      </c>
      <c r="O39" s="151">
        <f>ROUND(E39*N39,2)</f>
        <v>0</v>
      </c>
      <c r="P39" s="151">
        <v>0</v>
      </c>
      <c r="Q39" s="151">
        <f>ROUND(E39*P39,2)</f>
        <v>0</v>
      </c>
      <c r="R39" s="151"/>
      <c r="S39" s="151" t="s">
        <v>127</v>
      </c>
      <c r="T39" s="151" t="s">
        <v>95</v>
      </c>
      <c r="U39" s="151">
        <v>0</v>
      </c>
      <c r="V39" s="151">
        <f>ROUND(E39*U39,2)</f>
        <v>0</v>
      </c>
      <c r="W39" s="151"/>
      <c r="X39" s="151" t="s">
        <v>96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97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0.399999999999999" outlineLevel="1" x14ac:dyDescent="0.25">
      <c r="A40" s="161">
        <v>16</v>
      </c>
      <c r="B40" s="162" t="s">
        <v>146</v>
      </c>
      <c r="C40" s="175" t="s">
        <v>147</v>
      </c>
      <c r="D40" s="163" t="s">
        <v>131</v>
      </c>
      <c r="E40" s="164">
        <v>1.2</v>
      </c>
      <c r="F40" s="165"/>
      <c r="G40" s="166">
        <f>ROUND(E40*F40,2)</f>
        <v>0</v>
      </c>
      <c r="H40" s="151">
        <v>0</v>
      </c>
      <c r="I40" s="151">
        <f>ROUND(E40*H40,2)</f>
        <v>0</v>
      </c>
      <c r="J40" s="151">
        <v>1940</v>
      </c>
      <c r="K40" s="151">
        <f>ROUND(E40*J40,2)</f>
        <v>2328</v>
      </c>
      <c r="L40" s="151">
        <v>21</v>
      </c>
      <c r="M40" s="151">
        <f>G40*(1+L40/100)</f>
        <v>0</v>
      </c>
      <c r="N40" s="151">
        <v>0</v>
      </c>
      <c r="O40" s="151">
        <f>ROUND(E40*N40,2)</f>
        <v>0</v>
      </c>
      <c r="P40" s="151">
        <v>0</v>
      </c>
      <c r="Q40" s="151">
        <f>ROUND(E40*P40,2)</f>
        <v>0</v>
      </c>
      <c r="R40" s="151"/>
      <c r="S40" s="151" t="s">
        <v>127</v>
      </c>
      <c r="T40" s="151" t="s">
        <v>95</v>
      </c>
      <c r="U40" s="151">
        <v>0</v>
      </c>
      <c r="V40" s="151">
        <f>ROUND(E40*U40,2)</f>
        <v>0</v>
      </c>
      <c r="W40" s="151"/>
      <c r="X40" s="151" t="s">
        <v>96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97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5">
      <c r="A41" s="149"/>
      <c r="B41" s="150"/>
      <c r="C41" s="176" t="s">
        <v>132</v>
      </c>
      <c r="D41" s="152"/>
      <c r="E41" s="153">
        <v>1.2</v>
      </c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46"/>
      <c r="Z41" s="146"/>
      <c r="AA41" s="146"/>
      <c r="AB41" s="146"/>
      <c r="AC41" s="146"/>
      <c r="AD41" s="146"/>
      <c r="AE41" s="146"/>
      <c r="AF41" s="146"/>
      <c r="AG41" s="146" t="s">
        <v>99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30.6" outlineLevel="1" x14ac:dyDescent="0.25">
      <c r="A42" s="190">
        <v>17</v>
      </c>
      <c r="B42" s="189" t="s">
        <v>176</v>
      </c>
      <c r="C42" s="187" t="s">
        <v>177</v>
      </c>
      <c r="D42" s="163" t="s">
        <v>131</v>
      </c>
      <c r="E42" s="164">
        <v>1.2</v>
      </c>
      <c r="F42" s="165"/>
      <c r="G42" s="166">
        <f>ROUND(E42*F42,2)</f>
        <v>0</v>
      </c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0.399999999999999" outlineLevel="1" x14ac:dyDescent="0.25">
      <c r="A43" s="190">
        <v>18</v>
      </c>
      <c r="B43" s="188" t="s">
        <v>179</v>
      </c>
      <c r="C43" s="187" t="s">
        <v>180</v>
      </c>
      <c r="D43" s="163" t="s">
        <v>131</v>
      </c>
      <c r="E43" s="164">
        <v>1.2</v>
      </c>
      <c r="F43" s="165"/>
      <c r="G43" s="166">
        <f>ROUND(E43*F43,2)</f>
        <v>0</v>
      </c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5">
      <c r="A44" s="167">
        <v>19</v>
      </c>
      <c r="B44" s="168" t="s">
        <v>148</v>
      </c>
      <c r="C44" s="177" t="s">
        <v>149</v>
      </c>
      <c r="D44" s="169" t="s">
        <v>145</v>
      </c>
      <c r="E44" s="170">
        <v>1</v>
      </c>
      <c r="F44" s="171"/>
      <c r="G44" s="172">
        <f>ROUND(E44*F44,2)</f>
        <v>0</v>
      </c>
      <c r="H44" s="151">
        <v>0</v>
      </c>
      <c r="I44" s="151">
        <f>ROUND(E44*H44,2)</f>
        <v>0</v>
      </c>
      <c r="J44" s="151">
        <v>500</v>
      </c>
      <c r="K44" s="151">
        <f>ROUND(E44*J44,2)</f>
        <v>500</v>
      </c>
      <c r="L44" s="151">
        <v>21</v>
      </c>
      <c r="M44" s="151">
        <f>G44*(1+L44/100)</f>
        <v>0</v>
      </c>
      <c r="N44" s="151">
        <v>0</v>
      </c>
      <c r="O44" s="151">
        <f>ROUND(E44*N44,2)</f>
        <v>0</v>
      </c>
      <c r="P44" s="151">
        <v>0</v>
      </c>
      <c r="Q44" s="151">
        <f>ROUND(E44*P44,2)</f>
        <v>0</v>
      </c>
      <c r="R44" s="151"/>
      <c r="S44" s="151" t="s">
        <v>127</v>
      </c>
      <c r="T44" s="151" t="s">
        <v>95</v>
      </c>
      <c r="U44" s="151">
        <v>0</v>
      </c>
      <c r="V44" s="151">
        <f>ROUND(E44*U44,2)</f>
        <v>0</v>
      </c>
      <c r="W44" s="151"/>
      <c r="X44" s="151" t="s">
        <v>96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97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5">
      <c r="A45" s="155" t="s">
        <v>89</v>
      </c>
      <c r="B45" s="156" t="s">
        <v>60</v>
      </c>
      <c r="C45" s="174" t="s">
        <v>61</v>
      </c>
      <c r="D45" s="157"/>
      <c r="E45" s="158"/>
      <c r="F45" s="159"/>
      <c r="G45" s="160">
        <f>SUMIF(AG46:AG47,"&lt;&gt;NOR",G46:G47)</f>
        <v>0</v>
      </c>
      <c r="H45" s="154"/>
      <c r="I45" s="154">
        <f>SUM(I46:I47)</f>
        <v>4686.16</v>
      </c>
      <c r="J45" s="154"/>
      <c r="K45" s="154">
        <f>SUM(K46:K47)</f>
        <v>4329.84</v>
      </c>
      <c r="L45" s="154"/>
      <c r="M45" s="154">
        <f>SUM(M46:M47)</f>
        <v>0</v>
      </c>
      <c r="N45" s="154"/>
      <c r="O45" s="154">
        <f>SUM(O46:O47)</f>
        <v>3</v>
      </c>
      <c r="P45" s="154"/>
      <c r="Q45" s="154">
        <f>SUM(Q46:Q47)</f>
        <v>0</v>
      </c>
      <c r="R45" s="154"/>
      <c r="S45" s="154"/>
      <c r="T45" s="154"/>
      <c r="U45" s="154"/>
      <c r="V45" s="154">
        <f>SUM(V46:V47)</f>
        <v>4.07</v>
      </c>
      <c r="W45" s="154"/>
      <c r="X45" s="154"/>
      <c r="AG45" t="s">
        <v>90</v>
      </c>
    </row>
    <row r="46" spans="1:60" ht="20.399999999999999" outlineLevel="1" x14ac:dyDescent="0.25">
      <c r="A46" s="161">
        <v>20</v>
      </c>
      <c r="B46" s="162" t="s">
        <v>150</v>
      </c>
      <c r="C46" s="175" t="s">
        <v>151</v>
      </c>
      <c r="D46" s="163" t="s">
        <v>93</v>
      </c>
      <c r="E46" s="164">
        <v>4.9000000000000004</v>
      </c>
      <c r="F46" s="165"/>
      <c r="G46" s="166">
        <f>ROUND(E46*F46,2)</f>
        <v>0</v>
      </c>
      <c r="H46" s="151">
        <v>956.36</v>
      </c>
      <c r="I46" s="151">
        <f>ROUND(E46*H46,2)</f>
        <v>4686.16</v>
      </c>
      <c r="J46" s="151">
        <v>883.64</v>
      </c>
      <c r="K46" s="151">
        <f>ROUND(E46*J46,2)</f>
        <v>4329.84</v>
      </c>
      <c r="L46" s="151">
        <v>21</v>
      </c>
      <c r="M46" s="151">
        <f>G46*(1+L46/100)</f>
        <v>0</v>
      </c>
      <c r="N46" s="151">
        <v>0.61199999999999999</v>
      </c>
      <c r="O46" s="151">
        <f>ROUND(E46*N46,2)</f>
        <v>3</v>
      </c>
      <c r="P46" s="151">
        <v>0</v>
      </c>
      <c r="Q46" s="151">
        <f>ROUND(E46*P46,2)</f>
        <v>0</v>
      </c>
      <c r="R46" s="151"/>
      <c r="S46" s="151" t="s">
        <v>94</v>
      </c>
      <c r="T46" s="151" t="s">
        <v>95</v>
      </c>
      <c r="U46" s="151">
        <v>0.83</v>
      </c>
      <c r="V46" s="151">
        <f>ROUND(E46*U46,2)</f>
        <v>4.07</v>
      </c>
      <c r="W46" s="151"/>
      <c r="X46" s="151" t="s">
        <v>96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97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5">
      <c r="A47" s="149"/>
      <c r="B47" s="150"/>
      <c r="C47" s="176" t="s">
        <v>152</v>
      </c>
      <c r="D47" s="152"/>
      <c r="E47" s="153">
        <v>4.9000000000000004</v>
      </c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46"/>
      <c r="Z47" s="146"/>
      <c r="AA47" s="146"/>
      <c r="AB47" s="146"/>
      <c r="AC47" s="146"/>
      <c r="AD47" s="146"/>
      <c r="AE47" s="146"/>
      <c r="AF47" s="146"/>
      <c r="AG47" s="146" t="s">
        <v>99</v>
      </c>
      <c r="AH47" s="146">
        <v>5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5">
      <c r="A48" s="155" t="s">
        <v>89</v>
      </c>
      <c r="B48" s="156" t="s">
        <v>62</v>
      </c>
      <c r="C48" s="174" t="s">
        <v>29</v>
      </c>
      <c r="D48" s="157"/>
      <c r="E48" s="158"/>
      <c r="F48" s="159"/>
      <c r="G48" s="160">
        <f>SUMIF(AG49:AG54,"&lt;&gt;NOR",G49:G54)</f>
        <v>0</v>
      </c>
      <c r="H48" s="154"/>
      <c r="I48" s="154">
        <f>SUM(I49:I54)</f>
        <v>0</v>
      </c>
      <c r="J48" s="154"/>
      <c r="K48" s="154">
        <f>SUM(K49:K54)</f>
        <v>11000</v>
      </c>
      <c r="L48" s="154"/>
      <c r="M48" s="154">
        <f>SUM(M49:M54)</f>
        <v>0</v>
      </c>
      <c r="N48" s="154"/>
      <c r="O48" s="154">
        <f>SUM(O49:O54)</f>
        <v>0</v>
      </c>
      <c r="P48" s="154"/>
      <c r="Q48" s="154">
        <f>SUM(Q49:Q54)</f>
        <v>0</v>
      </c>
      <c r="R48" s="154"/>
      <c r="S48" s="154"/>
      <c r="T48" s="154"/>
      <c r="U48" s="154"/>
      <c r="V48" s="154">
        <f>SUM(V49:V54)</f>
        <v>0</v>
      </c>
      <c r="W48" s="154"/>
      <c r="X48" s="154"/>
      <c r="AG48" t="s">
        <v>90</v>
      </c>
    </row>
    <row r="49" spans="1:60" outlineLevel="1" x14ac:dyDescent="0.25">
      <c r="A49" s="161">
        <v>21</v>
      </c>
      <c r="B49" s="162" t="s">
        <v>153</v>
      </c>
      <c r="C49" s="175" t="s">
        <v>154</v>
      </c>
      <c r="D49" s="163" t="s">
        <v>155</v>
      </c>
      <c r="E49" s="164">
        <v>1</v>
      </c>
      <c r="F49" s="165"/>
      <c r="G49" s="166">
        <f>ROUND(E49*F49,2)</f>
        <v>0</v>
      </c>
      <c r="H49" s="151">
        <v>0</v>
      </c>
      <c r="I49" s="151">
        <f>ROUND(E49*H49,2)</f>
        <v>0</v>
      </c>
      <c r="J49" s="151">
        <v>5000</v>
      </c>
      <c r="K49" s="151">
        <f>ROUND(E49*J49,2)</f>
        <v>5000</v>
      </c>
      <c r="L49" s="151">
        <v>21</v>
      </c>
      <c r="M49" s="151">
        <f>G49*(1+L49/100)</f>
        <v>0</v>
      </c>
      <c r="N49" s="151">
        <v>0</v>
      </c>
      <c r="O49" s="151">
        <f>ROUND(E49*N49,2)</f>
        <v>0</v>
      </c>
      <c r="P49" s="151">
        <v>0</v>
      </c>
      <c r="Q49" s="151">
        <f>ROUND(E49*P49,2)</f>
        <v>0</v>
      </c>
      <c r="R49" s="151"/>
      <c r="S49" s="151" t="s">
        <v>94</v>
      </c>
      <c r="T49" s="151" t="s">
        <v>95</v>
      </c>
      <c r="U49" s="151">
        <v>0</v>
      </c>
      <c r="V49" s="151">
        <f>ROUND(E49*U49,2)</f>
        <v>0</v>
      </c>
      <c r="W49" s="151"/>
      <c r="X49" s="151" t="s">
        <v>156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157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5">
      <c r="A50" s="149"/>
      <c r="B50" s="150"/>
      <c r="C50" s="251" t="s">
        <v>158</v>
      </c>
      <c r="D50" s="252"/>
      <c r="E50" s="252"/>
      <c r="F50" s="252"/>
      <c r="G50" s="252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46"/>
      <c r="Z50" s="146"/>
      <c r="AA50" s="146"/>
      <c r="AB50" s="146"/>
      <c r="AC50" s="146"/>
      <c r="AD50" s="146"/>
      <c r="AE50" s="146"/>
      <c r="AF50" s="146"/>
      <c r="AG50" s="146" t="s">
        <v>117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0.399999999999999" outlineLevel="1" x14ac:dyDescent="0.25">
      <c r="A51" s="167">
        <v>22</v>
      </c>
      <c r="B51" s="168" t="s">
        <v>159</v>
      </c>
      <c r="C51" s="177" t="s">
        <v>160</v>
      </c>
      <c r="D51" s="169" t="s">
        <v>155</v>
      </c>
      <c r="E51" s="170">
        <v>1</v>
      </c>
      <c r="F51" s="171"/>
      <c r="G51" s="172">
        <f>ROUND(E51*F51,2)</f>
        <v>0</v>
      </c>
      <c r="H51" s="151">
        <v>0</v>
      </c>
      <c r="I51" s="151">
        <f>ROUND(E51*H51,2)</f>
        <v>0</v>
      </c>
      <c r="J51" s="151">
        <v>3000</v>
      </c>
      <c r="K51" s="151">
        <f>ROUND(E51*J51,2)</f>
        <v>3000</v>
      </c>
      <c r="L51" s="151">
        <v>21</v>
      </c>
      <c r="M51" s="151">
        <f>G51*(1+L51/100)</f>
        <v>0</v>
      </c>
      <c r="N51" s="151">
        <v>0</v>
      </c>
      <c r="O51" s="151">
        <f>ROUND(E51*N51,2)</f>
        <v>0</v>
      </c>
      <c r="P51" s="151">
        <v>0</v>
      </c>
      <c r="Q51" s="151">
        <f>ROUND(E51*P51,2)</f>
        <v>0</v>
      </c>
      <c r="R51" s="151"/>
      <c r="S51" s="151" t="s">
        <v>94</v>
      </c>
      <c r="T51" s="151" t="s">
        <v>95</v>
      </c>
      <c r="U51" s="151">
        <v>0</v>
      </c>
      <c r="V51" s="151">
        <f>ROUND(E51*U51,2)</f>
        <v>0</v>
      </c>
      <c r="W51" s="151"/>
      <c r="X51" s="151" t="s">
        <v>156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157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5">
      <c r="A52" s="161">
        <v>23</v>
      </c>
      <c r="B52" s="162" t="s">
        <v>161</v>
      </c>
      <c r="C52" s="175" t="s">
        <v>162</v>
      </c>
      <c r="D52" s="163" t="s">
        <v>155</v>
      </c>
      <c r="E52" s="164">
        <v>1</v>
      </c>
      <c r="F52" s="165"/>
      <c r="G52" s="166">
        <f>ROUND(E52*F52,2)</f>
        <v>0</v>
      </c>
      <c r="H52" s="151">
        <v>0</v>
      </c>
      <c r="I52" s="151">
        <f>ROUND(E52*H52,2)</f>
        <v>0</v>
      </c>
      <c r="J52" s="151">
        <v>3000</v>
      </c>
      <c r="K52" s="151">
        <f>ROUND(E52*J52,2)</f>
        <v>3000</v>
      </c>
      <c r="L52" s="151">
        <v>21</v>
      </c>
      <c r="M52" s="151">
        <f>G52*(1+L52/100)</f>
        <v>0</v>
      </c>
      <c r="N52" s="151">
        <v>0</v>
      </c>
      <c r="O52" s="151">
        <f>ROUND(E52*N52,2)</f>
        <v>0</v>
      </c>
      <c r="P52" s="151">
        <v>0</v>
      </c>
      <c r="Q52" s="151">
        <f>ROUND(E52*P52,2)</f>
        <v>0</v>
      </c>
      <c r="R52" s="151"/>
      <c r="S52" s="151" t="s">
        <v>94</v>
      </c>
      <c r="T52" s="151" t="s">
        <v>95</v>
      </c>
      <c r="U52" s="151">
        <v>0</v>
      </c>
      <c r="V52" s="151">
        <f>ROUND(E52*U52,2)</f>
        <v>0</v>
      </c>
      <c r="W52" s="151"/>
      <c r="X52" s="151" t="s">
        <v>156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157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5">
      <c r="A53" s="149"/>
      <c r="B53" s="150"/>
      <c r="C53" s="251" t="s">
        <v>173</v>
      </c>
      <c r="D53" s="252"/>
      <c r="E53" s="252"/>
      <c r="F53" s="252"/>
      <c r="G53" s="252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46"/>
      <c r="Z53" s="146"/>
      <c r="AA53" s="146"/>
      <c r="AB53" s="146"/>
      <c r="AC53" s="146"/>
      <c r="AD53" s="146"/>
      <c r="AE53" s="146"/>
      <c r="AF53" s="146"/>
      <c r="AG53" s="146" t="s">
        <v>117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73" t="str">
        <f>C53</f>
        <v>Náklady zhotovitele, které vzniknou v souvislosti s povinnostmi zhotovitele poi předání a převzetí díla.</v>
      </c>
      <c r="BB53" s="146"/>
      <c r="BC53" s="146"/>
      <c r="BD53" s="146"/>
      <c r="BE53" s="146"/>
      <c r="BF53" s="146"/>
      <c r="BG53" s="146"/>
      <c r="BH53" s="146"/>
    </row>
    <row r="54" spans="1:60" ht="21" outlineLevel="1" x14ac:dyDescent="0.25">
      <c r="A54" s="149"/>
      <c r="B54" s="150"/>
      <c r="C54" s="253" t="s">
        <v>163</v>
      </c>
      <c r="D54" s="254"/>
      <c r="E54" s="254"/>
      <c r="F54" s="254"/>
      <c r="G54" s="254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46"/>
      <c r="Z54" s="146"/>
      <c r="AA54" s="146"/>
      <c r="AB54" s="146"/>
      <c r="AC54" s="146"/>
      <c r="AD54" s="146"/>
      <c r="AE54" s="146"/>
      <c r="AF54" s="146"/>
      <c r="AG54" s="146" t="s">
        <v>117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73" t="str">
        <f>C54</f>
        <v>Náklady na vyhotovení dokumentace skutečného provedení stavby a její předání objednateli v požadované formě a požadovaném počtu.</v>
      </c>
      <c r="BB54" s="146"/>
      <c r="BC54" s="146"/>
      <c r="BD54" s="146"/>
      <c r="BE54" s="146"/>
      <c r="BF54" s="146"/>
      <c r="BG54" s="146"/>
      <c r="BH54" s="146"/>
    </row>
    <row r="55" spans="1:60" x14ac:dyDescent="0.25">
      <c r="A55" s="178">
        <v>24</v>
      </c>
      <c r="B55" s="179" t="s">
        <v>174</v>
      </c>
      <c r="C55" s="180" t="s">
        <v>175</v>
      </c>
      <c r="D55" s="181" t="s">
        <v>155</v>
      </c>
      <c r="E55" s="182">
        <v>1</v>
      </c>
      <c r="F55" s="183"/>
      <c r="G55" s="184">
        <f>ROUND(E55*F55,2)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v>15</v>
      </c>
      <c r="AF55">
        <v>21</v>
      </c>
      <c r="AG55" t="s">
        <v>76</v>
      </c>
    </row>
    <row r="56" spans="1:60" ht="41.25" customHeight="1" x14ac:dyDescent="0.25">
      <c r="A56" s="185"/>
      <c r="B56" s="186"/>
      <c r="C56" s="249" t="s">
        <v>178</v>
      </c>
      <c r="D56" s="250"/>
      <c r="E56" s="250"/>
      <c r="F56" s="250"/>
      <c r="G56" s="250"/>
      <c r="AG56" t="s">
        <v>164</v>
      </c>
    </row>
    <row r="57" spans="1:60" x14ac:dyDescent="0.25">
      <c r="D57" s="10"/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</sheetData>
  <mergeCells count="9">
    <mergeCell ref="C56:G56"/>
    <mergeCell ref="C53:G53"/>
    <mergeCell ref="C54:G54"/>
    <mergeCell ref="A1:G1"/>
    <mergeCell ref="C2:G2"/>
    <mergeCell ref="C3:G3"/>
    <mergeCell ref="C4:G4"/>
    <mergeCell ref="C21:G21"/>
    <mergeCell ref="C50:G50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2020_15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'2020_15 01 Pol'!Názvy_tisku</vt:lpstr>
      <vt:lpstr>oadresa</vt:lpstr>
      <vt:lpstr>Stavba!Objednatel</vt:lpstr>
      <vt:lpstr>Stavba!Objekt</vt:lpstr>
      <vt:lpstr>'2020_15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valcikova</dc:creator>
  <cp:lastModifiedBy>Martin Špička</cp:lastModifiedBy>
  <cp:lastPrinted>2022-06-13T12:30:12Z</cp:lastPrinted>
  <dcterms:created xsi:type="dcterms:W3CDTF">2009-04-08T07:15:50Z</dcterms:created>
  <dcterms:modified xsi:type="dcterms:W3CDTF">2022-06-14T12:30:35Z</dcterms:modified>
</cp:coreProperties>
</file>