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varianta 1 - živičný ..." sheetId="2" r:id="rId2"/>
    <sheet name="Seznam figur" sheetId="3" r:id="rId3"/>
  </sheets>
  <definedNames>
    <definedName name="_xlnm.Print_Area" localSheetId="0">'Rekapitulace stavby'!$D$4:$AO$76,'Rekapitulace stavby'!$C$82:$AQ$96</definedName>
    <definedName name="_xlnm._FilterDatabase" localSheetId="1" hidden="1">'1 - varianta 1 - živičný ...'!$C$126:$K$266</definedName>
    <definedName name="_xlnm.Print_Area" localSheetId="1">'1 - varianta 1 - živičný ...'!$C$4:$J$76,'1 - varianta 1 - živičný ...'!$C$82:$J$108,'1 - varianta 1 - živičný ...'!$C$114:$K$266</definedName>
    <definedName name="_xlnm.Print_Area" localSheetId="2">'Seznam figur'!$C$4:$G$28</definedName>
    <definedName name="_xlnm.Print_Titles" localSheetId="0">'Rekapitulace stavby'!$92:$92</definedName>
    <definedName name="_xlnm.Print_Titles" localSheetId="1">'1 - varianta 1 - živičný ...'!$126:$126</definedName>
    <definedName name="_xlnm.Print_Titles" localSheetId="2">'Seznam figur'!$9:$9</definedName>
  </definedNames>
  <calcPr fullCalcOnLoad="1"/>
</workbook>
</file>

<file path=xl/sharedStrings.xml><?xml version="1.0" encoding="utf-8"?>
<sst xmlns="http://schemas.openxmlformats.org/spreadsheetml/2006/main" count="1547" uniqueCount="404">
  <si>
    <t>Export Komplet</t>
  </si>
  <si>
    <t/>
  </si>
  <si>
    <t>2.0</t>
  </si>
  <si>
    <t>ZAMOK</t>
  </si>
  <si>
    <t>False</t>
  </si>
  <si>
    <t>{eaf1c6fc-b6be-4185-b522-66b3e22d2193}</t>
  </si>
  <si>
    <t>0,01</t>
  </si>
  <si>
    <t>21</t>
  </si>
  <si>
    <t>15</t>
  </si>
  <si>
    <t>REKAPITULACE STAVBY</t>
  </si>
  <si>
    <t>v ---  níže se nacházejí doplnkové a pomocné údaje k sestavám  --- v</t>
  </si>
  <si>
    <t>Návod na vyplnění</t>
  </si>
  <si>
    <t>0,001</t>
  </si>
  <si>
    <t>Kód:</t>
  </si>
  <si>
    <t>2019/05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</si>
  <si>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</si>
  <si>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</si>
  <si>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Mikulov - Rekonstrukce MK ul. Habánská</t>
  </si>
  <si>
    <t>KSO:</t>
  </si>
  <si>
    <t>CC-CZ:</t>
  </si>
  <si>
    <t>Místo:</t>
  </si>
  <si>
    <t xml:space="preserve"> </t>
  </si>
  <si>
    <t>Datum:</t>
  </si>
  <si>
    <t>3. 6. 2019</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</si>
  <si>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</si>
  <si>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</si>
  <si>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</si>
  <si>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</si>
  <si>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</si>
  <si>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</si>
  <si>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</si>
  <si>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</si>
  <si>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</si>
  <si>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</si>
  <si>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</si>
  <si>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</si>
  <si>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</si>
  <si>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</si>
  <si>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</si>
  <si>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</si>
  <si>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</si>
  <si>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</si>
  <si>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</si>
  <si>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</si>
  <si>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</si>
  <si>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</si>
  <si>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</si>
  <si>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</si>
  <si>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</si>
  <si>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</si>
  <si>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</si>
  <si>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</si>
  <si>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</si>
  <si>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</si>
  <si>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</si>
  <si>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</si>
  <si>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</si>
  <si>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</si>
  <si>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</si>
  <si>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</si>
  <si>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</si>
  <si>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</si>
  <si>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</si>
  <si>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</si>
  <si>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</si>
  <si>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</si>
  <si>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</si>
  <si>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</si>
  <si>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</si>
  <si>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</si>
  <si>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</si>
  <si>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</si>
  <si>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</si>
  <si>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</si>
  <si>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</si>
  <si>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</si>
  <si>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</si>
  <si>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</si>
  <si>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t>
  </si>
  <si>
    <t>varianta 1 - živičný kryt</t>
  </si>
  <si>
    <t>STA</t>
  </si>
  <si>
    <t>{5a864128-889f-40aa-b300-aa7614f9e21d}</t>
  </si>
  <si>
    <t>2</t>
  </si>
  <si>
    <t>odkopávka</t>
  </si>
  <si>
    <t>182,96</t>
  </si>
  <si>
    <t>zásyp</t>
  </si>
  <si>
    <t>zásyp za obrubou</t>
  </si>
  <si>
    <t>10,889</t>
  </si>
  <si>
    <t>KRYCÍ LIST SOUPISU PRACÍ</t>
  </si>
  <si>
    <t>zemina_odvoz</t>
  </si>
  <si>
    <t>zemina k odvozu</t>
  </si>
  <si>
    <t>172,071</t>
  </si>
  <si>
    <t>Objekt:</t>
  </si>
  <si>
    <t>1 - varianta 1 - živičný kryt</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</si>
  <si>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</si>
  <si>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</si>
  <si>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</si>
  <si>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</si>
  <si>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</si>
  <si>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</si>
  <si>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</si>
  <si>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</si>
  <si>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</si>
  <si>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</si>
  <si>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</si>
  <si>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</si>
  <si>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</si>
  <si>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</si>
  <si>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</si>
  <si>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</si>
  <si>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</si>
  <si>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</si>
  <si>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</si>
  <si>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</si>
  <si>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</si>
  <si>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</si>
  <si>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</si>
  <si>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</si>
  <si>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</si>
  <si>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</si>
  <si>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</si>
  <si>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</si>
  <si>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</si>
  <si>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</si>
  <si>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</si>
  <si>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</si>
  <si>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</si>
  <si>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</si>
  <si>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113107444</t>
  </si>
  <si>
    <t>Odstranění podkladu živičných tl 200 mm při překopech strojně pl do 15 m2</t>
  </si>
  <si>
    <t>m2</t>
  </si>
  <si>
    <t>4</t>
  </si>
  <si>
    <t>-934167334</t>
  </si>
  <si>
    <t>PP</t>
  </si>
  <si>
    <t>Odstranění podkladů nebo krytů při překopech inženýrských sítí s přemístěním hmot na skládku ve vzdálenosti do 3 m nebo s naložením na dopravní prostředek strojně plochy jednotlivě do 15 m2 živičných, o tl. vrstvy přes 150 do 200 mm</t>
  </si>
  <si>
    <t>113154113</t>
  </si>
  <si>
    <t>Frézování živičného krytu tl 40 mm pruh š 0,5 m pl do 500 m2 bez překážek v trase</t>
  </si>
  <si>
    <t>721071317</t>
  </si>
  <si>
    <t>Frézování živičného podkladu nebo krytu  s naložením na dopravní prostředek plochy do 500 m2 bez překážek v trase pruhu šířky do 0,5 m, tloušťky vrstvy 40 mm</t>
  </si>
  <si>
    <t>3</t>
  </si>
  <si>
    <t>122201102</t>
  </si>
  <si>
    <t>Odkopávky a prokopávky nezapažené v hornině tř. 3 objem do 1000 m3</t>
  </si>
  <si>
    <t>m3</t>
  </si>
  <si>
    <t>193257063</t>
  </si>
  <si>
    <t>Odkopávky a prokopávky nezapažené  s přehozením výkopku na vzdálenost do 3 m nebo s naložením na dopravní prostředek v hornině tř. 3 přes 100 do 1 000 m3</t>
  </si>
  <si>
    <t>VV</t>
  </si>
  <si>
    <t>457,4*0,4</t>
  </si>
  <si>
    <t>47</t>
  </si>
  <si>
    <t>141721115</t>
  </si>
  <si>
    <t>Řízený zemní protlak hloubky do 6 m vnějšího průměru do 160 mm v hornině tř 1 až 4</t>
  </si>
  <si>
    <t>m</t>
  </si>
  <si>
    <t>-376173465</t>
  </si>
  <si>
    <t>Řízený zemní protlak v hornině tř. 1 až 4, včetně protlačení trub v hloubce do 6 m vnějšího průměru vrtu přes 125 do 160 mm vč. zřízení starovací a cílové jámy a materiálu potrubí PP DN 150, svařitelné bez vnitřního plniva. Napojení této přípojky do hlavní trouby bude provedeno pomocí nápojného sedla. Před začátkem prací je nutno ověřit hloubku kabelu NN, pod kterými bude protlak veden.</t>
  </si>
  <si>
    <t>162701105</t>
  </si>
  <si>
    <t>Vodorovné přemístění do 10000 m výkopku/sypaniny z horniny tř. 1 až 4 - Tlak Smolík s.r.o. Hrušky 31km</t>
  </si>
  <si>
    <t>-1088719268</t>
  </si>
  <si>
    <t>Vodorovné přemístění výkopku nebo sypaniny po suchu  na obvyklém dopravním prostředku, bez naložení výkopku, avšak se složením bez rozhrnutí z horniny tř. 1 až 4 na vzdálenost přes 9 000 do 10 000 m - Tlak Smolík s.r.o. Hrušky 31km</t>
  </si>
  <si>
    <t>-zásyp</t>
  </si>
  <si>
    <t>Součet</t>
  </si>
  <si>
    <t>6</t>
  </si>
  <si>
    <t>174201101</t>
  </si>
  <si>
    <t>Zásyp jam, šachet rýh nebo kolem objektů sypaninou bez zhutnění - zásyp za obrubou</t>
  </si>
  <si>
    <t>1830064955</t>
  </si>
  <si>
    <t>Zásyp sypaninou z jakékoliv horniny  s uložením výkopku ve vrstvách bez zhutnění jam, šachet, rýh nebo kolem objektů v těchto vykopávkách - zásyp za obrubou</t>
  </si>
  <si>
    <t>(118,6+78,7+10,5)*0,0524</t>
  </si>
  <si>
    <t>5</t>
  </si>
  <si>
    <t>162701109</t>
  </si>
  <si>
    <t>Příplatek k vodorovnému přemístění výkopku/sypaniny z horniny tř. 1 až 4 ZKD 1000 m přes 10000 m - příplazek za 21km</t>
  </si>
  <si>
    <t>2040409898</t>
  </si>
  <si>
    <t>Vodorovné přemístění výkopku nebo sypaniny po suchu  na obvyklém dopravním prostředku, bez naložení výkopku, avšak se složením bez rozhrnutí z horniny tř. 1 až 4 na vzdálenost Příplatek k ceně za každých dalších i započatých 1 000 m - příplatek za 21km</t>
  </si>
  <si>
    <t>172,071*21 'Přepočtené koeficientem množství</t>
  </si>
  <si>
    <t>7</t>
  </si>
  <si>
    <t>180405111</t>
  </si>
  <si>
    <t>Založení trávníku ve vegetačních prefabrikátech výsevem semene v rovině a ve svahu do 1:5</t>
  </si>
  <si>
    <t>-170134212</t>
  </si>
  <si>
    <t>Založení trávníků ve vegetačních prefabrikátech  výsevem semene v rovině nebo na svahu do 1:5</t>
  </si>
  <si>
    <t>8</t>
  </si>
  <si>
    <t>M</t>
  </si>
  <si>
    <t>00572410</t>
  </si>
  <si>
    <t>osivo směs travní parková</t>
  </si>
  <si>
    <t>kg</t>
  </si>
  <si>
    <t>2044785921</t>
  </si>
  <si>
    <t>207,8*0,03 'Přepočtené koeficientem množství</t>
  </si>
  <si>
    <t>9</t>
  </si>
  <si>
    <t>181111111</t>
  </si>
  <si>
    <t>Plošná úprava terénu do 500 m2 zemina tř 1 až 4 nerovnosti do 100 mm v rovinně a svahu do 1:5</t>
  </si>
  <si>
    <t>1806848598</t>
  </si>
  <si>
    <t>Plošná úprava terénu v zemině tř. 1 až 4 s urovnáním povrchu bez doplnění ornice souvislé plochy do 500 m2 při nerovnostech terénu přes 50 do 100 mm v rovině nebo na svahu do 1:5</t>
  </si>
  <si>
    <t>10</t>
  </si>
  <si>
    <t>181951102</t>
  </si>
  <si>
    <t>Úprava pláně v hornině tř. 1 až 4 se zhutněním</t>
  </si>
  <si>
    <t>-1539668091</t>
  </si>
  <si>
    <t>Úprava pláně vyrovnáním výškových rozdílů  v hornině tř. 1 až 4 se zhutněním</t>
  </si>
  <si>
    <t>"komunikace" 431,2+26,2</t>
  </si>
  <si>
    <t>"vjezdy a zpevněné plochy" 93,7</t>
  </si>
  <si>
    <t>Komunikace pozemní</t>
  </si>
  <si>
    <t>38</t>
  </si>
  <si>
    <t>564801112</t>
  </si>
  <si>
    <t>Podklad ze štěrkodrtě ŠD tl 40 mm</t>
  </si>
  <si>
    <t>543271577</t>
  </si>
  <si>
    <t>Podklad ze štěrkodrti ŠD  s rozprostřením a zhutněním, po zhutnění tl. 40 mm lože pro dlažbu</t>
  </si>
  <si>
    <t>37</t>
  </si>
  <si>
    <t>564861111</t>
  </si>
  <si>
    <t>Podklad ze štěrkodrtě ŠD tl 200 mm</t>
  </si>
  <si>
    <t>695190645</t>
  </si>
  <si>
    <t>Podklad ze štěrkodrti ŠD  s rozprostřením a zhutněním, po zhutnění tl. 200 mm</t>
  </si>
  <si>
    <t>50</t>
  </si>
  <si>
    <t>564871111</t>
  </si>
  <si>
    <t>Podklad ze štěrkodrtě ŠD tl 250 mm</t>
  </si>
  <si>
    <t>844611937</t>
  </si>
  <si>
    <t>Podklad ze štěrkodrti ŠD  s rozprostřením a zhutněním, po zhutnění tl. 250 mm</t>
  </si>
  <si>
    <t>35</t>
  </si>
  <si>
    <t>565156111</t>
  </si>
  <si>
    <t>Asfaltový beton vrstva podkladní ACP 22 (obalované kamenivo OKH) tl 70 mm š do 3 m</t>
  </si>
  <si>
    <t>1696880685</t>
  </si>
  <si>
    <t>Asfaltový beton vrstva podkladní ACP 22 (obalované kamenivo hrubozrnné - OKH)  s rozprostřením a zhutněním v pruhu šířky do 3 m, po zhutnění tl. 70 mm</t>
  </si>
  <si>
    <t>36</t>
  </si>
  <si>
    <t>567123114</t>
  </si>
  <si>
    <t>Podklad ze směsi stmelené cementem SC C 5/6 (KSC II) tl 150 mm</t>
  </si>
  <si>
    <t>-527492502</t>
  </si>
  <si>
    <t>Podklad ze směsi stmelené cementem SC bez dilatačních spár, s rozprostřením a zhutněním SC C 5/6 (KSC II), po zhutnění tl. 150 mm</t>
  </si>
  <si>
    <t>"komunikace" 382+26,2</t>
  </si>
  <si>
    <t>34</t>
  </si>
  <si>
    <t>573111111</t>
  </si>
  <si>
    <t>Postřik živičný infiltrační s posypem z asfaltu množství 0,60 kg/m2</t>
  </si>
  <si>
    <t>-688960404</t>
  </si>
  <si>
    <t>Postřik infiltrační PI z asfaltu silničního s posypem kamenivem, v množství 0,60 kg/m2</t>
  </si>
  <si>
    <t>32</t>
  </si>
  <si>
    <t>573211106</t>
  </si>
  <si>
    <t>Postřik živičný spojovací z asfaltu v množství 0,20 kg/m2</t>
  </si>
  <si>
    <t>1348523791</t>
  </si>
  <si>
    <t>Postřik spojovací PS bez posypu kamenivem z asfaltu silničního, v množství 0,20 kg/m2</t>
  </si>
  <si>
    <t>33</t>
  </si>
  <si>
    <t>573231112</t>
  </si>
  <si>
    <t>Postřik živičný spojovací ze silniční emulze v množství 0,80 kg/m2</t>
  </si>
  <si>
    <t>1310249904</t>
  </si>
  <si>
    <t>Postřik spojovací PS bez posypu kamenivem ze silniční emulze, v množství 0,80 kg/m2</t>
  </si>
  <si>
    <t>"nová komunikace" 408,2</t>
  </si>
  <si>
    <t>"oprava začátku úseku" 185</t>
  </si>
  <si>
    <t>12</t>
  </si>
  <si>
    <t>577144131</t>
  </si>
  <si>
    <t>Asfaltový beton vrstva obrusná ACO 11 (ABS) tř. I tl 50 mm š do 3 m z modifikovaného asfaltu</t>
  </si>
  <si>
    <t>930518346</t>
  </si>
  <si>
    <t>Asfaltový beton vrstva obrusná ACO 11 (ABS)  s rozprostřením a se zhutněním z modifikovaného asfaltu v pruhu šířky do 3 m, po zhutnění tl. 50 mm</t>
  </si>
  <si>
    <t>"výměna obrusné vrstvy" 185</t>
  </si>
  <si>
    <t>40</t>
  </si>
  <si>
    <t>59245020</t>
  </si>
  <si>
    <t>dlažba skladebná betonová 20x10x8 cm přírodní</t>
  </si>
  <si>
    <t>337487895</t>
  </si>
  <si>
    <t>53,5*1,03 'Přepočtené koeficientem množství</t>
  </si>
  <si>
    <t>41</t>
  </si>
  <si>
    <t>59245005</t>
  </si>
  <si>
    <t>dlažba skladebná betonová 20x10x8 cm černá</t>
  </si>
  <si>
    <t>1883893919</t>
  </si>
  <si>
    <t>40,2*1,03 'Přepočtené koeficientem množství</t>
  </si>
  <si>
    <t>49</t>
  </si>
  <si>
    <t>596211211</t>
  </si>
  <si>
    <t>Kladení zámkové dlažby komunikací pro pěší tl 80 mm skupiny A pl do 100 m2</t>
  </si>
  <si>
    <t>-2124690102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</si>
  <si>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</si>
  <si>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13</t>
  </si>
  <si>
    <t>599141111</t>
  </si>
  <si>
    <t>Vyplnění spár mezi silničními dílci živičnou zálivkou</t>
  </si>
  <si>
    <t>1687460014</t>
  </si>
  <si>
    <t>Vyplnění spár mezi silničními dílci jakékoliv tloušťky  živičnou zálivkou</t>
  </si>
  <si>
    <t>Trubní vedení</t>
  </si>
  <si>
    <t>46</t>
  </si>
  <si>
    <t>895941311</t>
  </si>
  <si>
    <t>Oprava vpusti kanalizační uliční</t>
  </si>
  <si>
    <t>kus</t>
  </si>
  <si>
    <t>1754014581</t>
  </si>
  <si>
    <t>Oprava vpusti kanalizační uliční, jedná se o vybudování nové monolitické obdélníkové betonové vpusti rozměru 800x600mm, hl. 1m. Mříž ocelová - zámečnický výrobek z pásové oceli (opatřeno komaxitovým nástřikem). Do této vpusti bude zaústěn štěrbinový žlab i otevřený betonový žlab š.0,5m.</t>
  </si>
  <si>
    <t>45</t>
  </si>
  <si>
    <t>898131218</t>
  </si>
  <si>
    <t>Oprava kanalizačního potrubí přípojky</t>
  </si>
  <si>
    <t>-434055057</t>
  </si>
  <si>
    <t>Oprava kanalizačního potrubí litinového, ocelového nebo betonového kanalizační přípojky. Jedná se o ověření průchodnosti úseku stávající přípojky od rekonstruované UV a popřípadě její oprava, při ověření průchodnosti není nutné řešit novou přípojku řízeným protlakem.</t>
  </si>
  <si>
    <t>Ostatní konstrukce a práce, bourání</t>
  </si>
  <si>
    <t>14</t>
  </si>
  <si>
    <t>916131213</t>
  </si>
  <si>
    <t>Osazení silničního obrubníku betonového stojatého s boční opěrou do lože z betonu prostého</t>
  </si>
  <si>
    <t>1438598605</t>
  </si>
  <si>
    <t>Osazení silničního obrubníku betonového se zřízením lože, s vyplněním a zatřením spár cementovou maltou stojatého s boční opěrou z betonu prostého, do lože z betonu prostého</t>
  </si>
  <si>
    <t>48</t>
  </si>
  <si>
    <t>59217029</t>
  </si>
  <si>
    <t>obrubník betonový silniční nájezdový 100x15x15 cm</t>
  </si>
  <si>
    <t>1359930875</t>
  </si>
  <si>
    <t>16</t>
  </si>
  <si>
    <t>916231213</t>
  </si>
  <si>
    <t>Osazení chodníkového obrubníku betonového stojatého s boční opěrou do lože z betonu prostého</t>
  </si>
  <si>
    <t>-385731150</t>
  </si>
  <si>
    <t>Osazení chodníkového obrubníku betonového se zřízením lože, s vyplněním a zatřením spár cementovou maltou stojatého s boční opěrou z betonu prostého, do lože z betonu prostého</t>
  </si>
  <si>
    <t>17</t>
  </si>
  <si>
    <t>59217019</t>
  </si>
  <si>
    <t>obrubník betonový chodníkový 100x10x20 cm</t>
  </si>
  <si>
    <t>1690440505</t>
  </si>
  <si>
    <t>51,7+7,3+5,3+5,4+6,3+2,6</t>
  </si>
  <si>
    <t>18</t>
  </si>
  <si>
    <t>919112111</t>
  </si>
  <si>
    <t>Řezání dilatačních spár š 4 mm hl do 60 mm příčných nebo podélných v živičném krytu</t>
  </si>
  <si>
    <t>1966803724</t>
  </si>
  <si>
    <t>Řezání dilatačních spár v živičném krytu  příčných nebo podélných, šířky 4 mm, hloubky do 60 mm</t>
  </si>
  <si>
    <t>19</t>
  </si>
  <si>
    <t>935111111</t>
  </si>
  <si>
    <t>Osazení příkopového žlabu do štěrkopísku tl 100 mm z betonových tvárnic š 500 mm</t>
  </si>
  <si>
    <t>1078859657</t>
  </si>
  <si>
    <t>Osazení betonového příkopového žlabu s vyplněním a zatřením spár cementovou maltou s ložem tl. 100 mm z kameniva těženého nebo štěrkopísku z betonových příkopových tvárnic šířky do 500 mm</t>
  </si>
  <si>
    <t>51</t>
  </si>
  <si>
    <t>59227024</t>
  </si>
  <si>
    <t>žlabovka příkopová betonová 1000x500x160mm s mříží</t>
  </si>
  <si>
    <t>2105447208</t>
  </si>
  <si>
    <t>žlabovka příkopová betonová 1000x500x160mm s pozinkovanou mříží</t>
  </si>
  <si>
    <t>20</t>
  </si>
  <si>
    <t>59227030</t>
  </si>
  <si>
    <t>žlab betonový průběžný 50x50x13 cm</t>
  </si>
  <si>
    <t>ks</t>
  </si>
  <si>
    <t>319977543</t>
  </si>
  <si>
    <t>žlab betonový průběžný do dlažby 100x30x10 cm</t>
  </si>
  <si>
    <t>935114111</t>
  </si>
  <si>
    <t>Mikroštěrbinový odvodňovací betonový žlab 300x300 mm bez vnitřního spádu se základem</t>
  </si>
  <si>
    <t>428832927</t>
  </si>
  <si>
    <t>Štěrbinový odvodňovací betonový žlab s nosností 40 tun pro odvodnění dopravních staveb se základem z betonu prostého a s obetonováním rozměru 300x300x1000 mm (mikroštěrbinový) bez vnitřního spádu</t>
  </si>
  <si>
    <t xml:space="preserve">"betonový žlab D400 štěrbinový dl.12,7m -&gt; 13ks vč. kusu na napojení a čištění " 13 </t>
  </si>
  <si>
    <t>22</t>
  </si>
  <si>
    <t>938909311</t>
  </si>
  <si>
    <t>Čištění vozovek metením strojně podkladu nebo krytu betonového nebo živičného</t>
  </si>
  <si>
    <t>-1837580378</t>
  </si>
  <si>
    <t>Čištění vozovek metením bláta, prachu nebo hlinitého nánosu s odklizením na hromady na vzdálenost do 20 m nebo naložením na dopravní prostředek strojně povrchu podkladu nebo krytu betonového nebo živičného</t>
  </si>
  <si>
    <t>997</t>
  </si>
  <si>
    <t>Přesun sutě</t>
  </si>
  <si>
    <t>23</t>
  </si>
  <si>
    <t>997013501</t>
  </si>
  <si>
    <t>Odvoz suti a vybouraných hmot na skládku nebo meziskládku do 1 km se složením - Tlak Smolík s.r.o. Hrušky 31 km</t>
  </si>
  <si>
    <t>t</t>
  </si>
  <si>
    <t>-1889250517</t>
  </si>
  <si>
    <t>Odvoz suti a vybouraných hmot na skládku nebo meziskládku  se složením, na vzdálenost do 1 km - Tlak Smolík s.r.o. Hrušky 31 km</t>
  </si>
  <si>
    <t>24</t>
  </si>
  <si>
    <t>997013509</t>
  </si>
  <si>
    <t>Příplatek k odvozu suti a vybouraných hmot na skládku ZKD 1 km přes 1 km - přéplatek za 30 km</t>
  </si>
  <si>
    <t>-829625727</t>
  </si>
  <si>
    <t>Odvoz suti a vybouraných hmot na skládku nebo meziskládku  se složením, na vzdálenost Příplatek k ceně za každý další i započatý 1 km přes 1 km - přéplatek za 30 km</t>
  </si>
  <si>
    <t>65,849*30 'Přepočtené koeficientem množství</t>
  </si>
  <si>
    <t>43</t>
  </si>
  <si>
    <t>997221845</t>
  </si>
  <si>
    <t>Poplatek za uložení na skládce (skládkovné) odpadu asfaltového bez dehtu kód odpadu 170 302</t>
  </si>
  <si>
    <t>-1386630405</t>
  </si>
  <si>
    <t>Poplatek za uložení stavebního odpadu na skládce (skládkovné) asfaltového bez obsahu dehtu zatříděného do Katalogu odpadů pod kódem 170 302</t>
  </si>
  <si>
    <t>42,165+23,680+0,004</t>
  </si>
  <si>
    <t>44</t>
  </si>
  <si>
    <t>997221855</t>
  </si>
  <si>
    <t>Poplatek za uložení na skládce (skládkovné) zeminy a kameniva kód odpadu 170 504</t>
  </si>
  <si>
    <t>1176009168</t>
  </si>
  <si>
    <t>Poplatek za uložení stavebního odpadu na skládce (skládkovné) zeminy a kameniva zatříděného do Katalogu odpadů pod kódem 170 504</t>
  </si>
  <si>
    <t>zemina_odvoz*1,7</t>
  </si>
  <si>
    <t>998</t>
  </si>
  <si>
    <t>Přesun hmot</t>
  </si>
  <si>
    <t>42</t>
  </si>
  <si>
    <t>998225111</t>
  </si>
  <si>
    <t>Přesun hmot pro pozemní komunikace s krytem z kamene, monolitickým betonovým nebo živičným</t>
  </si>
  <si>
    <t>19920851</t>
  </si>
  <si>
    <t>Přesun hmot pro komunikace s krytem z kameniva, monolitickým betonovým nebo živičným  dopravní vzdálenost do 200 m jakékoliv délky objektu</t>
  </si>
  <si>
    <t>VRN</t>
  </si>
  <si>
    <t>Vedlejší rozpočtové náklady</t>
  </si>
  <si>
    <t>VRN1</t>
  </si>
  <si>
    <t>Průzkumné, geodetické a projektové práce</t>
  </si>
  <si>
    <t>25</t>
  </si>
  <si>
    <t>012103000</t>
  </si>
  <si>
    <t>Geodetické práce před výstavbou - vytyčení inž. sítí</t>
  </si>
  <si>
    <t>…</t>
  </si>
  <si>
    <t>1024</t>
  </si>
  <si>
    <t>626340197</t>
  </si>
  <si>
    <t>26</t>
  </si>
  <si>
    <t>012203000</t>
  </si>
  <si>
    <t>Geodetické práce při provádění stavby - vytyčení stavby</t>
  </si>
  <si>
    <t>1209202807</t>
  </si>
  <si>
    <t>27</t>
  </si>
  <si>
    <t>012303000</t>
  </si>
  <si>
    <t>Geodetické práce po výstavbě - zaměření dokončené stavby</t>
  </si>
  <si>
    <t>817691331</t>
  </si>
  <si>
    <t>"zaměření dokončené stavby 10 000,- "1</t>
  </si>
  <si>
    <t>"geometrický plán 25 000,-" 1</t>
  </si>
  <si>
    <t>28</t>
  </si>
  <si>
    <t>013254000</t>
  </si>
  <si>
    <t>Dokumentace skutečného provedení stavby</t>
  </si>
  <si>
    <t>-125122405</t>
  </si>
  <si>
    <t>VRN3</t>
  </si>
  <si>
    <t>Zařízení staveniště</t>
  </si>
  <si>
    <t>29</t>
  </si>
  <si>
    <t>030001000</t>
  </si>
  <si>
    <t>1629256828</t>
  </si>
  <si>
    <t>30</t>
  </si>
  <si>
    <t>034303000</t>
  </si>
  <si>
    <t>Dopravní značení na staveništi</t>
  </si>
  <si>
    <t>-375975160</t>
  </si>
  <si>
    <t>VRN4</t>
  </si>
  <si>
    <t>Inženýrská činnost</t>
  </si>
  <si>
    <t>31</t>
  </si>
  <si>
    <t>043002000</t>
  </si>
  <si>
    <t>Zkoušky a ostatní měření</t>
  </si>
  <si>
    <t>-772639544</t>
  </si>
  <si>
    <t>SEZNAM FIGUR</t>
  </si>
  <si>
    <t>Výměra</t>
  </si>
  <si>
    <t xml:space="preserve"> 1</t>
  </si>
  <si>
    <t>Použití figury: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</si>
</sst>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30"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5" fillId="0" borderId="0" xfId="0" applyFont="1" applyAlignment="1">
      <alignment horizontal="left" vertical="center" wrapText="1"/>
    </xf>
    <xf numFmtId="0" fontId="39" fillId="0" borderId="16"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pans="2:71"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pans="2:71" s="1" customFormat="1" ht="18.45"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spans="2:71" ht="12">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pans="2:71" s="1" customFormat="1" ht="18.45"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pans="2:71" s="1" customFormat="1" ht="18.45"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30</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pans="1:57" s="3" customFormat="1" ht="14.4" customHeight="1">
      <c r="A29" s="3"/>
      <c r="B29" s="45"/>
      <c r="C29" s="46"/>
      <c r="D29" s="31" t="s">
        <v>37</v>
      </c>
      <c r="E29" s="46"/>
      <c r="F29" s="31" t="s">
        <v>38</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39</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40</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41</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2019/05</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Mikulov - Rekonstrukce MK ul. Habánská</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IF(AN8="","",AN8)</f>
        <v>3. 6. 2019</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1" t="s">
        <v>24</v>
      </c>
      <c r="D89" s="39"/>
      <c r="E89" s="39"/>
      <c r="F89" s="39"/>
      <c r="G89" s="39"/>
      <c r="H89" s="39"/>
      <c r="I89" s="39"/>
      <c r="J89" s="39"/>
      <c r="K89" s="39"/>
      <c r="L89" s="70" t="str">
        <f>IF(E11="","",E11)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pans="1:57" s="2" customFormat="1" ht="15.15" customHeight="1">
      <c r="A90" s="37"/>
      <c r="B90" s="38"/>
      <c r="C90" s="31" t="s">
        <v>27</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72</v>
      </c>
      <c r="BT94" s="116" t="s">
        <v>73</v>
      </c>
      <c r="BU94" s="117" t="s">
        <v>74</v>
      </c>
      <c r="BV94" s="116" t="s">
        <v>75</v>
      </c>
      <c r="BW94" s="116" t="s">
        <v>5</v>
      </c>
      <c r="BX94" s="116" t="s">
        <v>76</v>
      </c>
      <c r="CL94" s="116" t="s">
        <v>1</v>
      </c>
    </row>
    <row r="95" spans="1:91" s="7" customFormat="1" ht="16.5" customHeight="1">
      <c r="A95" s="118" t="s">
        <v>77</v>
      </c>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'1 - varianta 1 - živičný ...'!J30</f>
        <v>0</v>
      </c>
      <c r="AH95" s="122"/>
      <c r="AI95" s="122"/>
      <c r="AJ95" s="122"/>
      <c r="AK95" s="122"/>
      <c r="AL95" s="122"/>
      <c r="AM95" s="122"/>
      <c r="AN95" s="123">
        <f>SUM(AG95,AT95)</f>
        <v>0</v>
      </c>
      <c r="AO95" s="122"/>
      <c r="AP95" s="122"/>
      <c r="AQ95" s="124" t="s">
        <v>80</v>
      </c>
      <c r="AR95" s="125"/>
      <c r="AS95" s="126">
        <v>0</v>
      </c>
      <c r="AT95" s="127">
        <f>ROUND(SUM(AV95:AW95),2)</f>
        <v>0</v>
      </c>
      <c r="AU95" s="128">
        <f>'1 - varianta 1 - živičný ...'!P127</f>
        <v>0</v>
      </c>
      <c r="AV95" s="127">
        <f>'1 - varianta 1 - živičný ...'!J33</f>
        <v>0</v>
      </c>
      <c r="AW95" s="127">
        <f>'1 - varianta 1 - živičný ...'!J34</f>
        <v>0</v>
      </c>
      <c r="AX95" s="127">
        <f>'1 - varianta 1 - živičný ...'!J35</f>
        <v>0</v>
      </c>
      <c r="AY95" s="127">
        <f>'1 - varianta 1 - živičný ...'!J36</f>
        <v>0</v>
      </c>
      <c r="AZ95" s="127">
        <f>'1 - varianta 1 - živičný ...'!F33</f>
        <v>0</v>
      </c>
      <c r="BA95" s="127">
        <f>'1 - varianta 1 - živičný ...'!F34</f>
        <v>0</v>
      </c>
      <c r="BB95" s="127">
        <f>'1 - varianta 1 - živičný ...'!F35</f>
        <v>0</v>
      </c>
      <c r="BC95" s="127">
        <f>'1 - varianta 1 - živičný ...'!F36</f>
        <v>0</v>
      </c>
      <c r="BD95" s="129">
        <f>'1 - varianta 1 - živičný ...'!F37</f>
        <v>0</v>
      </c>
      <c r="BE95" s="7"/>
      <c r="BT95" s="130" t="s">
        <v>78</v>
      </c>
      <c r="BV95" s="130" t="s">
        <v>75</v>
      </c>
      <c r="BW95" s="130" t="s">
        <v>81</v>
      </c>
      <c r="BX95" s="130" t="s">
        <v>5</v>
      </c>
      <c r="CL95" s="130" t="s">
        <v>1</v>
      </c>
      <c r="CM95" s="130" t="s">
        <v>82</v>
      </c>
    </row>
    <row r="96" spans="1:57"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pans="1:57" s="2" customFormat="1" ht="6.95"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1 - varianta 1 - živičný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1" customWidth="1"/>
    <col min="10"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1"/>
      <c r="L2" s="1"/>
      <c r="M2" s="1"/>
      <c r="N2" s="1"/>
      <c r="O2" s="1"/>
      <c r="P2" s="1"/>
      <c r="Q2" s="1"/>
      <c r="R2" s="1"/>
      <c r="S2" s="1"/>
      <c r="T2" s="1"/>
      <c r="U2" s="1"/>
      <c r="V2" s="1"/>
      <c r="AT2" s="16" t="s">
        <v>81</v>
      </c>
      <c r="AZ2" s="132" t="s">
        <v>83</v>
      </c>
      <c r="BA2" s="132" t="s">
        <v>83</v>
      </c>
      <c r="BB2" s="132" t="s">
        <v>1</v>
      </c>
      <c r="BC2" s="132" t="s">
        <v>84</v>
      </c>
      <c r="BD2" s="132" t="s">
        <v>82</v>
      </c>
    </row>
    <row r="3" spans="2:56" s="1" customFormat="1" ht="6.95" customHeight="1">
      <c r="B3" s="133"/>
      <c r="C3" s="134"/>
      <c r="D3" s="134"/>
      <c r="E3" s="134"/>
      <c r="F3" s="134"/>
      <c r="G3" s="134"/>
      <c r="H3" s="134"/>
      <c r="I3" s="135"/>
      <c r="J3" s="134"/>
      <c r="K3" s="134"/>
      <c r="L3" s="19"/>
      <c r="AT3" s="16" t="s">
        <v>82</v>
      </c>
      <c r="AZ3" s="132" t="s">
        <v>85</v>
      </c>
      <c r="BA3" s="132" t="s">
        <v>86</v>
      </c>
      <c r="BB3" s="132" t="s">
        <v>1</v>
      </c>
      <c r="BC3" s="132" t="s">
        <v>87</v>
      </c>
      <c r="BD3" s="132" t="s">
        <v>82</v>
      </c>
    </row>
    <row r="4" spans="2:56" s="1" customFormat="1" ht="24.95" customHeight="1">
      <c r="B4" s="19"/>
      <c r="D4" s="136" t="s">
        <v>88</v>
      </c>
      <c r="I4" s="131"/>
      <c r="L4" s="19"/>
      <c r="M4" s="137" t="s">
        <v>10</v>
      </c>
      <c r="AT4" s="16" t="s">
        <v>4</v>
      </c>
      <c r="AZ4" s="132" t="s">
        <v>89</v>
      </c>
      <c r="BA4" s="132" t="s">
        <v>90</v>
      </c>
      <c r="BB4" s="132" t="s">
        <v>1</v>
      </c>
      <c r="BC4" s="132" t="s">
        <v>91</v>
      </c>
      <c r="BD4" s="132" t="s">
        <v>82</v>
      </c>
    </row>
    <row r="5" spans="2:12" s="1" customFormat="1" ht="6.95" customHeight="1">
      <c r="B5" s="19"/>
      <c r="I5" s="131"/>
      <c r="L5" s="19"/>
    </row>
    <row r="6" spans="2:12" s="1" customFormat="1" ht="12" customHeight="1">
      <c r="B6" s="19"/>
      <c r="D6" s="138" t="s">
        <v>16</v>
      </c>
      <c r="I6" s="131"/>
      <c r="L6" s="19"/>
    </row>
    <row r="7" spans="2:12" s="1" customFormat="1" ht="16.5" customHeight="1">
      <c r="B7" s="19"/>
      <c r="E7" s="139" t="str">
        <f>'Rekapitulace stavby'!K6</f>
        <v>Mikulov - Rekonstrukce MK ul. Habánská</v>
      </c>
      <c r="F7" s="138"/>
      <c r="G7" s="138"/>
      <c r="H7" s="138"/>
      <c r="I7" s="131"/>
      <c r="L7" s="19"/>
    </row>
    <row r="8" spans="1:31" s="2" customFormat="1" ht="12" customHeight="1">
      <c r="A8" s="37"/>
      <c r="B8" s="43"/>
      <c r="C8" s="37"/>
      <c r="D8" s="138" t="s">
        <v>92</v>
      </c>
      <c r="E8" s="37"/>
      <c r="F8" s="37"/>
      <c r="G8" s="37"/>
      <c r="H8" s="37"/>
      <c r="I8" s="140"/>
      <c r="J8" s="37"/>
      <c r="K8" s="37"/>
      <c r="L8" s="62"/>
      <c r="S8" s="37"/>
      <c r="T8" s="37"/>
      <c r="U8" s="37"/>
      <c r="V8" s="37"/>
      <c r="W8" s="37"/>
      <c r="X8" s="37"/>
      <c r="Y8" s="37"/>
      <c r="Z8" s="37"/>
      <c r="AA8" s="37"/>
      <c r="AB8" s="37"/>
      <c r="AC8" s="37"/>
      <c r="AD8" s="37"/>
      <c r="AE8" s="37"/>
    </row>
    <row r="9" spans="1:31" s="2" customFormat="1" ht="16.5" customHeight="1">
      <c r="A9" s="37"/>
      <c r="B9" s="43"/>
      <c r="C9" s="37"/>
      <c r="D9" s="37"/>
      <c r="E9" s="141" t="s">
        <v>93</v>
      </c>
      <c r="F9" s="37"/>
      <c r="G9" s="37"/>
      <c r="H9" s="37"/>
      <c r="I9" s="140"/>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140"/>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8" t="s">
        <v>18</v>
      </c>
      <c r="E11" s="37"/>
      <c r="F11" s="142" t="s">
        <v>1</v>
      </c>
      <c r="G11" s="37"/>
      <c r="H11" s="37"/>
      <c r="I11" s="143" t="s">
        <v>19</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8" t="s">
        <v>20</v>
      </c>
      <c r="E12" s="37"/>
      <c r="F12" s="142" t="s">
        <v>21</v>
      </c>
      <c r="G12" s="37"/>
      <c r="H12" s="37"/>
      <c r="I12" s="143" t="s">
        <v>22</v>
      </c>
      <c r="J12" s="144" t="str">
        <f>'Rekapitulace stavby'!AN8</f>
        <v>3. 6. 2019</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40"/>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8" t="s">
        <v>24</v>
      </c>
      <c r="E14" s="37"/>
      <c r="F14" s="37"/>
      <c r="G14" s="37"/>
      <c r="H14" s="37"/>
      <c r="I14" s="143" t="s">
        <v>25</v>
      </c>
      <c r="J14" s="142" t="str">
        <f>IF('Rekapitulace stavby'!AN10="","",'Rekapitulace stavby'!AN10)</f>
        <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tr">
        <f>IF('Rekapitulace stavby'!E11="","",'Rekapitulace stavby'!E11)</f>
        <v xml:space="preserve"> </v>
      </c>
      <c r="F15" s="37"/>
      <c r="G15" s="37"/>
      <c r="H15" s="37"/>
      <c r="I15" s="143" t="s">
        <v>26</v>
      </c>
      <c r="J15" s="142" t="str">
        <f>IF('Rekapitulace stavby'!AN11="","",'Rekapitulace stavby'!AN11)</f>
        <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40"/>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8" t="s">
        <v>27</v>
      </c>
      <c r="E17" s="37"/>
      <c r="F17" s="37"/>
      <c r="G17" s="37"/>
      <c r="H17" s="37"/>
      <c r="I17" s="143" t="s">
        <v>25</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2"/>
      <c r="G18" s="142"/>
      <c r="H18" s="142"/>
      <c r="I18" s="143" t="s">
        <v>26</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40"/>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8" t="s">
        <v>29</v>
      </c>
      <c r="E20" s="37"/>
      <c r="F20" s="37"/>
      <c r="G20" s="37"/>
      <c r="H20" s="37"/>
      <c r="I20" s="143" t="s">
        <v>25</v>
      </c>
      <c r="J20" s="142" t="str">
        <f>IF('Rekapitulace stavby'!AN16="","",'Rekapitulace stavby'!AN16)</f>
        <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tr">
        <f>IF('Rekapitulace stavby'!E17="","",'Rekapitulace stavby'!E17)</f>
        <v xml:space="preserve"> </v>
      </c>
      <c r="F21" s="37"/>
      <c r="G21" s="37"/>
      <c r="H21" s="37"/>
      <c r="I21" s="143" t="s">
        <v>26</v>
      </c>
      <c r="J21" s="142" t="str">
        <f>IF('Rekapitulace stavby'!AN17="","",'Rekapitulace stavby'!AN17)</f>
        <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40"/>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8" t="s">
        <v>31</v>
      </c>
      <c r="E23" s="37"/>
      <c r="F23" s="37"/>
      <c r="G23" s="37"/>
      <c r="H23" s="37"/>
      <c r="I23" s="143" t="s">
        <v>25</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43" t="s">
        <v>26</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40"/>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8" t="s">
        <v>32</v>
      </c>
      <c r="E26" s="37"/>
      <c r="F26" s="37"/>
      <c r="G26" s="37"/>
      <c r="H26" s="37"/>
      <c r="I26" s="140"/>
      <c r="J26" s="37"/>
      <c r="K26" s="37"/>
      <c r="L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140"/>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50"/>
      <c r="E29" s="150"/>
      <c r="F29" s="150"/>
      <c r="G29" s="150"/>
      <c r="H29" s="150"/>
      <c r="I29" s="151"/>
      <c r="J29" s="150"/>
      <c r="K29" s="150"/>
      <c r="L29" s="62"/>
      <c r="S29" s="37"/>
      <c r="T29" s="37"/>
      <c r="U29" s="37"/>
      <c r="V29" s="37"/>
      <c r="W29" s="37"/>
      <c r="X29" s="37"/>
      <c r="Y29" s="37"/>
      <c r="Z29" s="37"/>
      <c r="AA29" s="37"/>
      <c r="AB29" s="37"/>
      <c r="AC29" s="37"/>
      <c r="AD29" s="37"/>
      <c r="AE29" s="37"/>
    </row>
    <row r="30" spans="1:31" s="2" customFormat="1" ht="25.4" customHeight="1">
      <c r="A30" s="37"/>
      <c r="B30" s="43"/>
      <c r="C30" s="37"/>
      <c r="D30" s="152" t="s">
        <v>33</v>
      </c>
      <c r="E30" s="37"/>
      <c r="F30" s="37"/>
      <c r="G30" s="37"/>
      <c r="H30" s="37"/>
      <c r="I30" s="140"/>
      <c r="J30" s="153">
        <f>ROUND(J127,2)</f>
        <v>0</v>
      </c>
      <c r="K30" s="37"/>
      <c r="L30" s="62"/>
      <c r="S30" s="37"/>
      <c r="T30" s="37"/>
      <c r="U30" s="37"/>
      <c r="V30" s="37"/>
      <c r="W30" s="37"/>
      <c r="X30" s="37"/>
      <c r="Y30" s="37"/>
      <c r="Z30" s="37"/>
      <c r="AA30" s="37"/>
      <c r="AB30" s="37"/>
      <c r="AC30" s="37"/>
      <c r="AD30" s="37"/>
      <c r="AE30" s="37"/>
    </row>
    <row r="31" spans="1:31" s="2" customFormat="1" ht="6.95" customHeight="1">
      <c r="A31" s="37"/>
      <c r="B31" s="43"/>
      <c r="C31" s="37"/>
      <c r="D31" s="150"/>
      <c r="E31" s="150"/>
      <c r="F31" s="150"/>
      <c r="G31" s="150"/>
      <c r="H31" s="150"/>
      <c r="I31" s="151"/>
      <c r="J31" s="150"/>
      <c r="K31" s="150"/>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4" t="s">
        <v>35</v>
      </c>
      <c r="G32" s="37"/>
      <c r="H32" s="37"/>
      <c r="I32" s="155" t="s">
        <v>34</v>
      </c>
      <c r="J32" s="154" t="s">
        <v>36</v>
      </c>
      <c r="K32" s="37"/>
      <c r="L32" s="62"/>
      <c r="S32" s="37"/>
      <c r="T32" s="37"/>
      <c r="U32" s="37"/>
      <c r="V32" s="37"/>
      <c r="W32" s="37"/>
      <c r="X32" s="37"/>
      <c r="Y32" s="37"/>
      <c r="Z32" s="37"/>
      <c r="AA32" s="37"/>
      <c r="AB32" s="37"/>
      <c r="AC32" s="37"/>
      <c r="AD32" s="37"/>
      <c r="AE32" s="37"/>
    </row>
    <row r="33" spans="1:31" s="2" customFormat="1" ht="14.4" customHeight="1">
      <c r="A33" s="37"/>
      <c r="B33" s="43"/>
      <c r="C33" s="37"/>
      <c r="D33" s="156" t="s">
        <v>37</v>
      </c>
      <c r="E33" s="138" t="s">
        <v>38</v>
      </c>
      <c r="F33" s="157">
        <f>ROUND((SUM(BE127:BE266)),2)</f>
        <v>0</v>
      </c>
      <c r="G33" s="37"/>
      <c r="H33" s="37"/>
      <c r="I33" s="158">
        <v>0.21</v>
      </c>
      <c r="J33" s="157">
        <f>ROUND(((SUM(BE127:BE266))*I33),2)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8" t="s">
        <v>39</v>
      </c>
      <c r="F34" s="157">
        <f>ROUND((SUM(BF127:BF266)),2)</f>
        <v>0</v>
      </c>
      <c r="G34" s="37"/>
      <c r="H34" s="37"/>
      <c r="I34" s="158">
        <v>0.15</v>
      </c>
      <c r="J34" s="157">
        <f>ROUND(((SUM(BF127:BF266))*I34),2)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8" t="s">
        <v>40</v>
      </c>
      <c r="F35" s="157">
        <f>ROUND((SUM(BG127:BG266)),2)</f>
        <v>0</v>
      </c>
      <c r="G35" s="37"/>
      <c r="H35" s="37"/>
      <c r="I35" s="158">
        <v>0.21</v>
      </c>
      <c r="J35" s="157">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8" t="s">
        <v>41</v>
      </c>
      <c r="F36" s="157">
        <f>ROUND((SUM(BH127:BH266)),2)</f>
        <v>0</v>
      </c>
      <c r="G36" s="37"/>
      <c r="H36" s="37"/>
      <c r="I36" s="158">
        <v>0.15</v>
      </c>
      <c r="J36" s="157">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8" t="s">
        <v>42</v>
      </c>
      <c r="F37" s="157">
        <f>ROUND((SUM(BI127:BI266)),2)</f>
        <v>0</v>
      </c>
      <c r="G37" s="37"/>
      <c r="H37" s="37"/>
      <c r="I37" s="158">
        <v>0</v>
      </c>
      <c r="J37" s="157">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40"/>
      <c r="J38" s="37"/>
      <c r="K38" s="37"/>
      <c r="L38" s="62"/>
      <c r="S38" s="37"/>
      <c r="T38" s="37"/>
      <c r="U38" s="37"/>
      <c r="V38" s="37"/>
      <c r="W38" s="37"/>
      <c r="X38" s="37"/>
      <c r="Y38" s="37"/>
      <c r="Z38" s="37"/>
      <c r="AA38" s="37"/>
      <c r="AB38" s="37"/>
      <c r="AC38" s="37"/>
      <c r="AD38" s="37"/>
      <c r="AE38" s="37"/>
    </row>
    <row r="39" spans="1:31" s="2" customFormat="1" ht="25.4" customHeight="1">
      <c r="A39" s="37"/>
      <c r="B39" s="43"/>
      <c r="C39" s="159"/>
      <c r="D39" s="160" t="s">
        <v>43</v>
      </c>
      <c r="E39" s="161"/>
      <c r="F39" s="161"/>
      <c r="G39" s="162" t="s">
        <v>44</v>
      </c>
      <c r="H39" s="163" t="s">
        <v>45</v>
      </c>
      <c r="I39" s="164"/>
      <c r="J39" s="165">
        <f>SUM(J30:J37)</f>
        <v>0</v>
      </c>
      <c r="K39" s="166"/>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140"/>
      <c r="J40" s="37"/>
      <c r="K40" s="37"/>
      <c r="L40" s="62"/>
      <c r="S40" s="37"/>
      <c r="T40" s="37"/>
      <c r="U40" s="37"/>
      <c r="V40" s="37"/>
      <c r="W40" s="37"/>
      <c r="X40" s="37"/>
      <c r="Y40" s="37"/>
      <c r="Z40" s="37"/>
      <c r="AA40" s="37"/>
      <c r="AB40" s="37"/>
      <c r="AC40" s="37"/>
      <c r="AD40" s="37"/>
      <c r="AE40" s="37"/>
    </row>
    <row r="41" spans="2:12" s="1" customFormat="1" ht="14.4" customHeight="1">
      <c r="B41" s="19"/>
      <c r="I41" s="131"/>
      <c r="L41" s="19"/>
    </row>
    <row r="42" spans="2:12" s="1" customFormat="1" ht="14.4" customHeight="1">
      <c r="B42" s="19"/>
      <c r="I42" s="131"/>
      <c r="L42" s="19"/>
    </row>
    <row r="43" spans="2:12" s="1" customFormat="1" ht="14.4" customHeight="1">
      <c r="B43" s="19"/>
      <c r="I43" s="131"/>
      <c r="L43" s="19"/>
    </row>
    <row r="44" spans="2:12" s="1" customFormat="1" ht="14.4" customHeight="1">
      <c r="B44" s="19"/>
      <c r="I44" s="131"/>
      <c r="L44" s="19"/>
    </row>
    <row r="45" spans="2:12" s="1" customFormat="1" ht="14.4" customHeight="1">
      <c r="B45" s="19"/>
      <c r="I45" s="131"/>
      <c r="L45" s="19"/>
    </row>
    <row r="46" spans="2:12" s="1" customFormat="1" ht="14.4" customHeight="1">
      <c r="B46" s="19"/>
      <c r="I46" s="131"/>
      <c r="L46" s="19"/>
    </row>
    <row r="47" spans="2:12" s="1" customFormat="1" ht="14.4" customHeight="1">
      <c r="B47" s="19"/>
      <c r="I47" s="131"/>
      <c r="L47" s="19"/>
    </row>
    <row r="48" spans="2:12" s="1" customFormat="1" ht="14.4" customHeight="1">
      <c r="B48" s="19"/>
      <c r="I48" s="131"/>
      <c r="L48" s="19"/>
    </row>
    <row r="49" spans="2:12" s="1" customFormat="1" ht="14.4" customHeight="1">
      <c r="B49" s="19"/>
      <c r="I49" s="131"/>
      <c r="L49" s="19"/>
    </row>
    <row r="50" spans="2:12" s="2" customFormat="1" ht="14.4" customHeight="1">
      <c r="B50" s="62"/>
      <c r="D50" s="167" t="s">
        <v>46</v>
      </c>
      <c r="E50" s="168"/>
      <c r="F50" s="168"/>
      <c r="G50" s="167" t="s">
        <v>47</v>
      </c>
      <c r="H50" s="168"/>
      <c r="I50" s="169"/>
      <c r="J50" s="168"/>
      <c r="K50" s="168"/>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70" t="s">
        <v>48</v>
      </c>
      <c r="E61" s="171"/>
      <c r="F61" s="172" t="s">
        <v>49</v>
      </c>
      <c r="G61" s="170" t="s">
        <v>48</v>
      </c>
      <c r="H61" s="171"/>
      <c r="I61" s="173"/>
      <c r="J61" s="174" t="s">
        <v>49</v>
      </c>
      <c r="K61" s="171"/>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67" t="s">
        <v>50</v>
      </c>
      <c r="E65" s="175"/>
      <c r="F65" s="175"/>
      <c r="G65" s="167" t="s">
        <v>51</v>
      </c>
      <c r="H65" s="175"/>
      <c r="I65" s="176"/>
      <c r="J65" s="175"/>
      <c r="K65" s="175"/>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70" t="s">
        <v>48</v>
      </c>
      <c r="E76" s="171"/>
      <c r="F76" s="172" t="s">
        <v>49</v>
      </c>
      <c r="G76" s="170" t="s">
        <v>48</v>
      </c>
      <c r="H76" s="171"/>
      <c r="I76" s="173"/>
      <c r="J76" s="174" t="s">
        <v>49</v>
      </c>
      <c r="K76" s="171"/>
      <c r="L76" s="62"/>
      <c r="S76" s="37"/>
      <c r="T76" s="37"/>
      <c r="U76" s="37"/>
      <c r="V76" s="37"/>
      <c r="W76" s="37"/>
      <c r="X76" s="37"/>
      <c r="Y76" s="37"/>
      <c r="Z76" s="37"/>
      <c r="AA76" s="37"/>
      <c r="AB76" s="37"/>
      <c r="AC76" s="37"/>
      <c r="AD76" s="37"/>
      <c r="AE76" s="37"/>
    </row>
    <row r="77" spans="1:31" s="2" customFormat="1" ht="14.4" customHeight="1">
      <c r="A77" s="37"/>
      <c r="B77" s="177"/>
      <c r="C77" s="178"/>
      <c r="D77" s="178"/>
      <c r="E77" s="178"/>
      <c r="F77" s="178"/>
      <c r="G77" s="178"/>
      <c r="H77" s="178"/>
      <c r="I77" s="179"/>
      <c r="J77" s="178"/>
      <c r="K77" s="178"/>
      <c r="L77" s="62"/>
      <c r="S77" s="37"/>
      <c r="T77" s="37"/>
      <c r="U77" s="37"/>
      <c r="V77" s="37"/>
      <c r="W77" s="37"/>
      <c r="X77" s="37"/>
      <c r="Y77" s="37"/>
      <c r="Z77" s="37"/>
      <c r="AA77" s="37"/>
      <c r="AB77" s="37"/>
      <c r="AC77" s="37"/>
      <c r="AD77" s="37"/>
      <c r="AE77" s="37"/>
    </row>
    <row r="81" spans="1:31" s="2" customFormat="1" ht="6.95" customHeight="1">
      <c r="A81" s="37"/>
      <c r="B81" s="180"/>
      <c r="C81" s="181"/>
      <c r="D81" s="181"/>
      <c r="E81" s="181"/>
      <c r="F81" s="181"/>
      <c r="G81" s="181"/>
      <c r="H81" s="181"/>
      <c r="I81" s="182"/>
      <c r="J81" s="181"/>
      <c r="K81" s="181"/>
      <c r="L81" s="62"/>
      <c r="S81" s="37"/>
      <c r="T81" s="37"/>
      <c r="U81" s="37"/>
      <c r="V81" s="37"/>
      <c r="W81" s="37"/>
      <c r="X81" s="37"/>
      <c r="Y81" s="37"/>
      <c r="Z81" s="37"/>
      <c r="AA81" s="37"/>
      <c r="AB81" s="37"/>
      <c r="AC81" s="37"/>
      <c r="AD81" s="37"/>
      <c r="AE81" s="37"/>
    </row>
    <row r="82" spans="1:31" s="2" customFormat="1" ht="24.95" customHeight="1">
      <c r="A82" s="37"/>
      <c r="B82" s="38"/>
      <c r="C82" s="22" t="s">
        <v>94</v>
      </c>
      <c r="D82" s="39"/>
      <c r="E82" s="39"/>
      <c r="F82" s="39"/>
      <c r="G82" s="39"/>
      <c r="H82" s="39"/>
      <c r="I82" s="140"/>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40"/>
      <c r="J83" s="39"/>
      <c r="K83" s="39"/>
      <c r="L83" s="62"/>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140"/>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83" t="str">
        <f>E7</f>
        <v>Mikulov - Rekonstrukce MK ul. Habánská</v>
      </c>
      <c r="F85" s="31"/>
      <c r="G85" s="31"/>
      <c r="H85" s="31"/>
      <c r="I85" s="140"/>
      <c r="J85" s="39"/>
      <c r="K85" s="39"/>
      <c r="L85" s="62"/>
      <c r="S85" s="37"/>
      <c r="T85" s="37"/>
      <c r="U85" s="37"/>
      <c r="V85" s="37"/>
      <c r="W85" s="37"/>
      <c r="X85" s="37"/>
      <c r="Y85" s="37"/>
      <c r="Z85" s="37"/>
      <c r="AA85" s="37"/>
      <c r="AB85" s="37"/>
      <c r="AC85" s="37"/>
      <c r="AD85" s="37"/>
      <c r="AE85" s="37"/>
    </row>
    <row r="86" spans="1:31" s="2" customFormat="1" ht="12" customHeight="1">
      <c r="A86" s="37"/>
      <c r="B86" s="38"/>
      <c r="C86" s="31" t="s">
        <v>92</v>
      </c>
      <c r="D86" s="39"/>
      <c r="E86" s="39"/>
      <c r="F86" s="39"/>
      <c r="G86" s="39"/>
      <c r="H86" s="39"/>
      <c r="I86" s="140"/>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1 - varianta 1 - živičný kryt</v>
      </c>
      <c r="F87" s="39"/>
      <c r="G87" s="39"/>
      <c r="H87" s="39"/>
      <c r="I87" s="140"/>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140"/>
      <c r="J88" s="39"/>
      <c r="K88" s="39"/>
      <c r="L88" s="62"/>
      <c r="S88" s="37"/>
      <c r="T88" s="37"/>
      <c r="U88" s="37"/>
      <c r="V88" s="37"/>
      <c r="W88" s="37"/>
      <c r="X88" s="37"/>
      <c r="Y88" s="37"/>
      <c r="Z88" s="37"/>
      <c r="AA88" s="37"/>
      <c r="AB88" s="37"/>
      <c r="AC88" s="37"/>
      <c r="AD88" s="37"/>
      <c r="AE88" s="37"/>
    </row>
    <row r="89" spans="1:31" s="2" customFormat="1" ht="12" customHeight="1">
      <c r="A89" s="37"/>
      <c r="B89" s="38"/>
      <c r="C89" s="31" t="s">
        <v>20</v>
      </c>
      <c r="D89" s="39"/>
      <c r="E89" s="39"/>
      <c r="F89" s="26" t="str">
        <f>F12</f>
        <v xml:space="preserve"> </v>
      </c>
      <c r="G89" s="39"/>
      <c r="H89" s="39"/>
      <c r="I89" s="143" t="s">
        <v>22</v>
      </c>
      <c r="J89" s="78" t="str">
        <f>IF(J12="","",J12)</f>
        <v>3. 6. 2019</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140"/>
      <c r="J90" s="39"/>
      <c r="K90" s="39"/>
      <c r="L90" s="62"/>
      <c r="S90" s="37"/>
      <c r="T90" s="37"/>
      <c r="U90" s="37"/>
      <c r="V90" s="37"/>
      <c r="W90" s="37"/>
      <c r="X90" s="37"/>
      <c r="Y90" s="37"/>
      <c r="Z90" s="37"/>
      <c r="AA90" s="37"/>
      <c r="AB90" s="37"/>
      <c r="AC90" s="37"/>
      <c r="AD90" s="37"/>
      <c r="AE90" s="37"/>
    </row>
    <row r="91" spans="1:31" s="2" customFormat="1" ht="15.15" customHeight="1">
      <c r="A91" s="37"/>
      <c r="B91" s="38"/>
      <c r="C91" s="31" t="s">
        <v>24</v>
      </c>
      <c r="D91" s="39"/>
      <c r="E91" s="39"/>
      <c r="F91" s="26" t="str">
        <f>E15</f>
        <v xml:space="preserve"> </v>
      </c>
      <c r="G91" s="39"/>
      <c r="H91" s="39"/>
      <c r="I91" s="143" t="s">
        <v>29</v>
      </c>
      <c r="J91" s="35" t="str">
        <f>E21</f>
        <v xml:space="preserve"> </v>
      </c>
      <c r="K91" s="39"/>
      <c r="L91" s="62"/>
      <c r="S91" s="37"/>
      <c r="T91" s="37"/>
      <c r="U91" s="37"/>
      <c r="V91" s="37"/>
      <c r="W91" s="37"/>
      <c r="X91" s="37"/>
      <c r="Y91" s="37"/>
      <c r="Z91" s="37"/>
      <c r="AA91" s="37"/>
      <c r="AB91" s="37"/>
      <c r="AC91" s="37"/>
      <c r="AD91" s="37"/>
      <c r="AE91" s="37"/>
    </row>
    <row r="92" spans="1:31" s="2" customFormat="1" ht="15.15" customHeight="1">
      <c r="A92" s="37"/>
      <c r="B92" s="38"/>
      <c r="C92" s="31" t="s">
        <v>27</v>
      </c>
      <c r="D92" s="39"/>
      <c r="E92" s="39"/>
      <c r="F92" s="26" t="str">
        <f>IF(E18="","",E18)</f>
        <v>Vyplň údaj</v>
      </c>
      <c r="G92" s="39"/>
      <c r="H92" s="39"/>
      <c r="I92" s="143" t="s">
        <v>31</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140"/>
      <c r="J93" s="39"/>
      <c r="K93" s="39"/>
      <c r="L93" s="62"/>
      <c r="S93" s="37"/>
      <c r="T93" s="37"/>
      <c r="U93" s="37"/>
      <c r="V93" s="37"/>
      <c r="W93" s="37"/>
      <c r="X93" s="37"/>
      <c r="Y93" s="37"/>
      <c r="Z93" s="37"/>
      <c r="AA93" s="37"/>
      <c r="AB93" s="37"/>
      <c r="AC93" s="37"/>
      <c r="AD93" s="37"/>
      <c r="AE93" s="37"/>
    </row>
    <row r="94" spans="1:31" s="2" customFormat="1" ht="29.25" customHeight="1">
      <c r="A94" s="37"/>
      <c r="B94" s="38"/>
      <c r="C94" s="184" t="s">
        <v>95</v>
      </c>
      <c r="D94" s="185"/>
      <c r="E94" s="185"/>
      <c r="F94" s="185"/>
      <c r="G94" s="185"/>
      <c r="H94" s="185"/>
      <c r="I94" s="186"/>
      <c r="J94" s="187" t="s">
        <v>96</v>
      </c>
      <c r="K94" s="18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140"/>
      <c r="J95" s="39"/>
      <c r="K95" s="39"/>
      <c r="L95" s="62"/>
      <c r="S95" s="37"/>
      <c r="T95" s="37"/>
      <c r="U95" s="37"/>
      <c r="V95" s="37"/>
      <c r="W95" s="37"/>
      <c r="X95" s="37"/>
      <c r="Y95" s="37"/>
      <c r="Z95" s="37"/>
      <c r="AA95" s="37"/>
      <c r="AB95" s="37"/>
      <c r="AC95" s="37"/>
      <c r="AD95" s="37"/>
      <c r="AE95" s="37"/>
    </row>
    <row r="96" spans="1:47" s="2" customFormat="1" ht="22.8" customHeight="1">
      <c r="A96" s="37"/>
      <c r="B96" s="38"/>
      <c r="C96" s="188" t="s">
        <v>97</v>
      </c>
      <c r="D96" s="39"/>
      <c r="E96" s="39"/>
      <c r="F96" s="39"/>
      <c r="G96" s="39"/>
      <c r="H96" s="39"/>
      <c r="I96" s="140"/>
      <c r="J96" s="109">
        <f>J127</f>
        <v>0</v>
      </c>
      <c r="K96" s="39"/>
      <c r="L96" s="62"/>
      <c r="S96" s="37"/>
      <c r="T96" s="37"/>
      <c r="U96" s="37"/>
      <c r="V96" s="37"/>
      <c r="W96" s="37"/>
      <c r="X96" s="37"/>
      <c r="Y96" s="37"/>
      <c r="Z96" s="37"/>
      <c r="AA96" s="37"/>
      <c r="AB96" s="37"/>
      <c r="AC96" s="37"/>
      <c r="AD96" s="37"/>
      <c r="AE96" s="37"/>
      <c r="AU96" s="16" t="s">
        <v>98</v>
      </c>
    </row>
    <row r="97" spans="1:31" s="9" customFormat="1" ht="24.95" customHeight="1">
      <c r="A97" s="9"/>
      <c r="B97" s="189"/>
      <c r="C97" s="190"/>
      <c r="D97" s="191" t="s">
        <v>99</v>
      </c>
      <c r="E97" s="192"/>
      <c r="F97" s="192"/>
      <c r="G97" s="192"/>
      <c r="H97" s="192"/>
      <c r="I97" s="193"/>
      <c r="J97" s="194">
        <f>J128</f>
        <v>0</v>
      </c>
      <c r="K97" s="190"/>
      <c r="L97" s="195"/>
      <c r="S97" s="9"/>
      <c r="T97" s="9"/>
      <c r="U97" s="9"/>
      <c r="V97" s="9"/>
      <c r="W97" s="9"/>
      <c r="X97" s="9"/>
      <c r="Y97" s="9"/>
      <c r="Z97" s="9"/>
      <c r="AA97" s="9"/>
      <c r="AB97" s="9"/>
      <c r="AC97" s="9"/>
      <c r="AD97" s="9"/>
      <c r="AE97" s="9"/>
    </row>
    <row r="98" spans="1:31" s="10" customFormat="1" ht="19.9" customHeight="1">
      <c r="A98" s="10"/>
      <c r="B98" s="196"/>
      <c r="C98" s="197"/>
      <c r="D98" s="198" t="s">
        <v>100</v>
      </c>
      <c r="E98" s="199"/>
      <c r="F98" s="199"/>
      <c r="G98" s="199"/>
      <c r="H98" s="199"/>
      <c r="I98" s="200"/>
      <c r="J98" s="201">
        <f>J129</f>
        <v>0</v>
      </c>
      <c r="K98" s="197"/>
      <c r="L98" s="202"/>
      <c r="S98" s="10"/>
      <c r="T98" s="10"/>
      <c r="U98" s="10"/>
      <c r="V98" s="10"/>
      <c r="W98" s="10"/>
      <c r="X98" s="10"/>
      <c r="Y98" s="10"/>
      <c r="Z98" s="10"/>
      <c r="AA98" s="10"/>
      <c r="AB98" s="10"/>
      <c r="AC98" s="10"/>
      <c r="AD98" s="10"/>
      <c r="AE98" s="10"/>
    </row>
    <row r="99" spans="1:31" s="10" customFormat="1" ht="19.9" customHeight="1">
      <c r="A99" s="10"/>
      <c r="B99" s="196"/>
      <c r="C99" s="197"/>
      <c r="D99" s="198" t="s">
        <v>101</v>
      </c>
      <c r="E99" s="199"/>
      <c r="F99" s="199"/>
      <c r="G99" s="199"/>
      <c r="H99" s="199"/>
      <c r="I99" s="200"/>
      <c r="J99" s="201">
        <f>J163</f>
        <v>0</v>
      </c>
      <c r="K99" s="197"/>
      <c r="L99" s="202"/>
      <c r="S99" s="10"/>
      <c r="T99" s="10"/>
      <c r="U99" s="10"/>
      <c r="V99" s="10"/>
      <c r="W99" s="10"/>
      <c r="X99" s="10"/>
      <c r="Y99" s="10"/>
      <c r="Z99" s="10"/>
      <c r="AA99" s="10"/>
      <c r="AB99" s="10"/>
      <c r="AC99" s="10"/>
      <c r="AD99" s="10"/>
      <c r="AE99" s="10"/>
    </row>
    <row r="100" spans="1:31" s="10" customFormat="1" ht="19.9" customHeight="1">
      <c r="A100" s="10"/>
      <c r="B100" s="196"/>
      <c r="C100" s="197"/>
      <c r="D100" s="198" t="s">
        <v>102</v>
      </c>
      <c r="E100" s="199"/>
      <c r="F100" s="199"/>
      <c r="G100" s="199"/>
      <c r="H100" s="199"/>
      <c r="I100" s="200"/>
      <c r="J100" s="201">
        <f>J204</f>
        <v>0</v>
      </c>
      <c r="K100" s="197"/>
      <c r="L100" s="202"/>
      <c r="S100" s="10"/>
      <c r="T100" s="10"/>
      <c r="U100" s="10"/>
      <c r="V100" s="10"/>
      <c r="W100" s="10"/>
      <c r="X100" s="10"/>
      <c r="Y100" s="10"/>
      <c r="Z100" s="10"/>
      <c r="AA100" s="10"/>
      <c r="AB100" s="10"/>
      <c r="AC100" s="10"/>
      <c r="AD100" s="10"/>
      <c r="AE100" s="10"/>
    </row>
    <row r="101" spans="1:31" s="10" customFormat="1" ht="19.9" customHeight="1">
      <c r="A101" s="10"/>
      <c r="B101" s="196"/>
      <c r="C101" s="197"/>
      <c r="D101" s="198" t="s">
        <v>103</v>
      </c>
      <c r="E101" s="199"/>
      <c r="F101" s="199"/>
      <c r="G101" s="199"/>
      <c r="H101" s="199"/>
      <c r="I101" s="200"/>
      <c r="J101" s="201">
        <f>J209</f>
        <v>0</v>
      </c>
      <c r="K101" s="197"/>
      <c r="L101" s="202"/>
      <c r="S101" s="10"/>
      <c r="T101" s="10"/>
      <c r="U101" s="10"/>
      <c r="V101" s="10"/>
      <c r="W101" s="10"/>
      <c r="X101" s="10"/>
      <c r="Y101" s="10"/>
      <c r="Z101" s="10"/>
      <c r="AA101" s="10"/>
      <c r="AB101" s="10"/>
      <c r="AC101" s="10"/>
      <c r="AD101" s="10"/>
      <c r="AE101" s="10"/>
    </row>
    <row r="102" spans="1:31" s="10" customFormat="1" ht="19.9" customHeight="1">
      <c r="A102" s="10"/>
      <c r="B102" s="196"/>
      <c r="C102" s="197"/>
      <c r="D102" s="198" t="s">
        <v>104</v>
      </c>
      <c r="E102" s="199"/>
      <c r="F102" s="199"/>
      <c r="G102" s="199"/>
      <c r="H102" s="199"/>
      <c r="I102" s="200"/>
      <c r="J102" s="201">
        <f>J232</f>
        <v>0</v>
      </c>
      <c r="K102" s="197"/>
      <c r="L102" s="202"/>
      <c r="S102" s="10"/>
      <c r="T102" s="10"/>
      <c r="U102" s="10"/>
      <c r="V102" s="10"/>
      <c r="W102" s="10"/>
      <c r="X102" s="10"/>
      <c r="Y102" s="10"/>
      <c r="Z102" s="10"/>
      <c r="AA102" s="10"/>
      <c r="AB102" s="10"/>
      <c r="AC102" s="10"/>
      <c r="AD102" s="10"/>
      <c r="AE102" s="10"/>
    </row>
    <row r="103" spans="1:31" s="10" customFormat="1" ht="19.9" customHeight="1">
      <c r="A103" s="10"/>
      <c r="B103" s="196"/>
      <c r="C103" s="197"/>
      <c r="D103" s="198" t="s">
        <v>105</v>
      </c>
      <c r="E103" s="199"/>
      <c r="F103" s="199"/>
      <c r="G103" s="199"/>
      <c r="H103" s="199"/>
      <c r="I103" s="200"/>
      <c r="J103" s="201">
        <f>J244</f>
        <v>0</v>
      </c>
      <c r="K103" s="197"/>
      <c r="L103" s="202"/>
      <c r="S103" s="10"/>
      <c r="T103" s="10"/>
      <c r="U103" s="10"/>
      <c r="V103" s="10"/>
      <c r="W103" s="10"/>
      <c r="X103" s="10"/>
      <c r="Y103" s="10"/>
      <c r="Z103" s="10"/>
      <c r="AA103" s="10"/>
      <c r="AB103" s="10"/>
      <c r="AC103" s="10"/>
      <c r="AD103" s="10"/>
      <c r="AE103" s="10"/>
    </row>
    <row r="104" spans="1:31" s="9" customFormat="1" ht="24.95" customHeight="1">
      <c r="A104" s="9"/>
      <c r="B104" s="189"/>
      <c r="C104" s="190"/>
      <c r="D104" s="191" t="s">
        <v>106</v>
      </c>
      <c r="E104" s="192"/>
      <c r="F104" s="192"/>
      <c r="G104" s="192"/>
      <c r="H104" s="192"/>
      <c r="I104" s="193"/>
      <c r="J104" s="194">
        <f>J247</f>
        <v>0</v>
      </c>
      <c r="K104" s="190"/>
      <c r="L104" s="195"/>
      <c r="S104" s="9"/>
      <c r="T104" s="9"/>
      <c r="U104" s="9"/>
      <c r="V104" s="9"/>
      <c r="W104" s="9"/>
      <c r="X104" s="9"/>
      <c r="Y104" s="9"/>
      <c r="Z104" s="9"/>
      <c r="AA104" s="9"/>
      <c r="AB104" s="9"/>
      <c r="AC104" s="9"/>
      <c r="AD104" s="9"/>
      <c r="AE104" s="9"/>
    </row>
    <row r="105" spans="1:31" s="10" customFormat="1" ht="19.9" customHeight="1">
      <c r="A105" s="10"/>
      <c r="B105" s="196"/>
      <c r="C105" s="197"/>
      <c r="D105" s="198" t="s">
        <v>107</v>
      </c>
      <c r="E105" s="199"/>
      <c r="F105" s="199"/>
      <c r="G105" s="199"/>
      <c r="H105" s="199"/>
      <c r="I105" s="200"/>
      <c r="J105" s="201">
        <f>J248</f>
        <v>0</v>
      </c>
      <c r="K105" s="197"/>
      <c r="L105" s="202"/>
      <c r="S105" s="10"/>
      <c r="T105" s="10"/>
      <c r="U105" s="10"/>
      <c r="V105" s="10"/>
      <c r="W105" s="10"/>
      <c r="X105" s="10"/>
      <c r="Y105" s="10"/>
      <c r="Z105" s="10"/>
      <c r="AA105" s="10"/>
      <c r="AB105" s="10"/>
      <c r="AC105" s="10"/>
      <c r="AD105" s="10"/>
      <c r="AE105" s="10"/>
    </row>
    <row r="106" spans="1:31" s="10" customFormat="1" ht="19.9" customHeight="1">
      <c r="A106" s="10"/>
      <c r="B106" s="196"/>
      <c r="C106" s="197"/>
      <c r="D106" s="198" t="s">
        <v>108</v>
      </c>
      <c r="E106" s="199"/>
      <c r="F106" s="199"/>
      <c r="G106" s="199"/>
      <c r="H106" s="199"/>
      <c r="I106" s="200"/>
      <c r="J106" s="201">
        <f>J259</f>
        <v>0</v>
      </c>
      <c r="K106" s="197"/>
      <c r="L106" s="202"/>
      <c r="S106" s="10"/>
      <c r="T106" s="10"/>
      <c r="U106" s="10"/>
      <c r="V106" s="10"/>
      <c r="W106" s="10"/>
      <c r="X106" s="10"/>
      <c r="Y106" s="10"/>
      <c r="Z106" s="10"/>
      <c r="AA106" s="10"/>
      <c r="AB106" s="10"/>
      <c r="AC106" s="10"/>
      <c r="AD106" s="10"/>
      <c r="AE106" s="10"/>
    </row>
    <row r="107" spans="1:31" s="10" customFormat="1" ht="19.9" customHeight="1">
      <c r="A107" s="10"/>
      <c r="B107" s="196"/>
      <c r="C107" s="197"/>
      <c r="D107" s="198" t="s">
        <v>109</v>
      </c>
      <c r="E107" s="199"/>
      <c r="F107" s="199"/>
      <c r="G107" s="199"/>
      <c r="H107" s="199"/>
      <c r="I107" s="200"/>
      <c r="J107" s="201">
        <f>J264</f>
        <v>0</v>
      </c>
      <c r="K107" s="197"/>
      <c r="L107" s="202"/>
      <c r="S107" s="10"/>
      <c r="T107" s="10"/>
      <c r="U107" s="10"/>
      <c r="V107" s="10"/>
      <c r="W107" s="10"/>
      <c r="X107" s="10"/>
      <c r="Y107" s="10"/>
      <c r="Z107" s="10"/>
      <c r="AA107" s="10"/>
      <c r="AB107" s="10"/>
      <c r="AC107" s="10"/>
      <c r="AD107" s="10"/>
      <c r="AE107" s="10"/>
    </row>
    <row r="108" spans="1:31" s="2" customFormat="1" ht="21.8" customHeight="1">
      <c r="A108" s="37"/>
      <c r="B108" s="38"/>
      <c r="C108" s="39"/>
      <c r="D108" s="39"/>
      <c r="E108" s="39"/>
      <c r="F108" s="39"/>
      <c r="G108" s="39"/>
      <c r="H108" s="39"/>
      <c r="I108" s="140"/>
      <c r="J108" s="39"/>
      <c r="K108" s="39"/>
      <c r="L108" s="62"/>
      <c r="S108" s="37"/>
      <c r="T108" s="37"/>
      <c r="U108" s="37"/>
      <c r="V108" s="37"/>
      <c r="W108" s="37"/>
      <c r="X108" s="37"/>
      <c r="Y108" s="37"/>
      <c r="Z108" s="37"/>
      <c r="AA108" s="37"/>
      <c r="AB108" s="37"/>
      <c r="AC108" s="37"/>
      <c r="AD108" s="37"/>
      <c r="AE108" s="37"/>
    </row>
    <row r="109" spans="1:31" s="2" customFormat="1" ht="6.95" customHeight="1">
      <c r="A109" s="37"/>
      <c r="B109" s="65"/>
      <c r="C109" s="66"/>
      <c r="D109" s="66"/>
      <c r="E109" s="66"/>
      <c r="F109" s="66"/>
      <c r="G109" s="66"/>
      <c r="H109" s="66"/>
      <c r="I109" s="179"/>
      <c r="J109" s="66"/>
      <c r="K109" s="66"/>
      <c r="L109" s="62"/>
      <c r="S109" s="37"/>
      <c r="T109" s="37"/>
      <c r="U109" s="37"/>
      <c r="V109" s="37"/>
      <c r="W109" s="37"/>
      <c r="X109" s="37"/>
      <c r="Y109" s="37"/>
      <c r="Z109" s="37"/>
      <c r="AA109" s="37"/>
      <c r="AB109" s="37"/>
      <c r="AC109" s="37"/>
      <c r="AD109" s="37"/>
      <c r="AE109" s="37"/>
    </row>
    <row r="113" spans="1:31" s="2" customFormat="1" ht="6.95" customHeight="1">
      <c r="A113" s="37"/>
      <c r="B113" s="67"/>
      <c r="C113" s="68"/>
      <c r="D113" s="68"/>
      <c r="E113" s="68"/>
      <c r="F113" s="68"/>
      <c r="G113" s="68"/>
      <c r="H113" s="68"/>
      <c r="I113" s="182"/>
      <c r="J113" s="68"/>
      <c r="K113" s="68"/>
      <c r="L113" s="62"/>
      <c r="S113" s="37"/>
      <c r="T113" s="37"/>
      <c r="U113" s="37"/>
      <c r="V113" s="37"/>
      <c r="W113" s="37"/>
      <c r="X113" s="37"/>
      <c r="Y113" s="37"/>
      <c r="Z113" s="37"/>
      <c r="AA113" s="37"/>
      <c r="AB113" s="37"/>
      <c r="AC113" s="37"/>
      <c r="AD113" s="37"/>
      <c r="AE113" s="37"/>
    </row>
    <row r="114" spans="1:31" s="2" customFormat="1" ht="24.95" customHeight="1">
      <c r="A114" s="37"/>
      <c r="B114" s="38"/>
      <c r="C114" s="22" t="s">
        <v>110</v>
      </c>
      <c r="D114" s="39"/>
      <c r="E114" s="39"/>
      <c r="F114" s="39"/>
      <c r="G114" s="39"/>
      <c r="H114" s="39"/>
      <c r="I114" s="140"/>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140"/>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1" t="s">
        <v>16</v>
      </c>
      <c r="D116" s="39"/>
      <c r="E116" s="39"/>
      <c r="F116" s="39"/>
      <c r="G116" s="39"/>
      <c r="H116" s="39"/>
      <c r="I116" s="140"/>
      <c r="J116" s="39"/>
      <c r="K116" s="39"/>
      <c r="L116" s="62"/>
      <c r="S116" s="37"/>
      <c r="T116" s="37"/>
      <c r="U116" s="37"/>
      <c r="V116" s="37"/>
      <c r="W116" s="37"/>
      <c r="X116" s="37"/>
      <c r="Y116" s="37"/>
      <c r="Z116" s="37"/>
      <c r="AA116" s="37"/>
      <c r="AB116" s="37"/>
      <c r="AC116" s="37"/>
      <c r="AD116" s="37"/>
      <c r="AE116" s="37"/>
    </row>
    <row r="117" spans="1:31" s="2" customFormat="1" ht="16.5" customHeight="1">
      <c r="A117" s="37"/>
      <c r="B117" s="38"/>
      <c r="C117" s="39"/>
      <c r="D117" s="39"/>
      <c r="E117" s="183" t="str">
        <f>E7</f>
        <v>Mikulov - Rekonstrukce MK ul. Habánská</v>
      </c>
      <c r="F117" s="31"/>
      <c r="G117" s="31"/>
      <c r="H117" s="31"/>
      <c r="I117" s="140"/>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1" t="s">
        <v>92</v>
      </c>
      <c r="D118" s="39"/>
      <c r="E118" s="39"/>
      <c r="F118" s="39"/>
      <c r="G118" s="39"/>
      <c r="H118" s="39"/>
      <c r="I118" s="140"/>
      <c r="J118" s="39"/>
      <c r="K118" s="39"/>
      <c r="L118" s="62"/>
      <c r="S118" s="37"/>
      <c r="T118" s="37"/>
      <c r="U118" s="37"/>
      <c r="V118" s="37"/>
      <c r="W118" s="37"/>
      <c r="X118" s="37"/>
      <c r="Y118" s="37"/>
      <c r="Z118" s="37"/>
      <c r="AA118" s="37"/>
      <c r="AB118" s="37"/>
      <c r="AC118" s="37"/>
      <c r="AD118" s="37"/>
      <c r="AE118" s="37"/>
    </row>
    <row r="119" spans="1:31" s="2" customFormat="1" ht="16.5" customHeight="1">
      <c r="A119" s="37"/>
      <c r="B119" s="38"/>
      <c r="C119" s="39"/>
      <c r="D119" s="39"/>
      <c r="E119" s="75" t="str">
        <f>E9</f>
        <v>1 - varianta 1 - živičný kryt</v>
      </c>
      <c r="F119" s="39"/>
      <c r="G119" s="39"/>
      <c r="H119" s="39"/>
      <c r="I119" s="140"/>
      <c r="J119" s="39"/>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140"/>
      <c r="J120" s="39"/>
      <c r="K120" s="39"/>
      <c r="L120" s="62"/>
      <c r="S120" s="37"/>
      <c r="T120" s="37"/>
      <c r="U120" s="37"/>
      <c r="V120" s="37"/>
      <c r="W120" s="37"/>
      <c r="X120" s="37"/>
      <c r="Y120" s="37"/>
      <c r="Z120" s="37"/>
      <c r="AA120" s="37"/>
      <c r="AB120" s="37"/>
      <c r="AC120" s="37"/>
      <c r="AD120" s="37"/>
      <c r="AE120" s="37"/>
    </row>
    <row r="121" spans="1:31" s="2" customFormat="1" ht="12" customHeight="1">
      <c r="A121" s="37"/>
      <c r="B121" s="38"/>
      <c r="C121" s="31" t="s">
        <v>20</v>
      </c>
      <c r="D121" s="39"/>
      <c r="E121" s="39"/>
      <c r="F121" s="26" t="str">
        <f>F12</f>
        <v xml:space="preserve"> </v>
      </c>
      <c r="G121" s="39"/>
      <c r="H121" s="39"/>
      <c r="I121" s="143" t="s">
        <v>22</v>
      </c>
      <c r="J121" s="78" t="str">
        <f>IF(J12="","",J12)</f>
        <v>3. 6. 2019</v>
      </c>
      <c r="K121" s="39"/>
      <c r="L121" s="62"/>
      <c r="S121" s="37"/>
      <c r="T121" s="37"/>
      <c r="U121" s="37"/>
      <c r="V121" s="37"/>
      <c r="W121" s="37"/>
      <c r="X121" s="37"/>
      <c r="Y121" s="37"/>
      <c r="Z121" s="37"/>
      <c r="AA121" s="37"/>
      <c r="AB121" s="37"/>
      <c r="AC121" s="37"/>
      <c r="AD121" s="37"/>
      <c r="AE121" s="37"/>
    </row>
    <row r="122" spans="1:31" s="2" customFormat="1" ht="6.95" customHeight="1">
      <c r="A122" s="37"/>
      <c r="B122" s="38"/>
      <c r="C122" s="39"/>
      <c r="D122" s="39"/>
      <c r="E122" s="39"/>
      <c r="F122" s="39"/>
      <c r="G122" s="39"/>
      <c r="H122" s="39"/>
      <c r="I122" s="140"/>
      <c r="J122" s="39"/>
      <c r="K122" s="39"/>
      <c r="L122" s="62"/>
      <c r="S122" s="37"/>
      <c r="T122" s="37"/>
      <c r="U122" s="37"/>
      <c r="V122" s="37"/>
      <c r="W122" s="37"/>
      <c r="X122" s="37"/>
      <c r="Y122" s="37"/>
      <c r="Z122" s="37"/>
      <c r="AA122" s="37"/>
      <c r="AB122" s="37"/>
      <c r="AC122" s="37"/>
      <c r="AD122" s="37"/>
      <c r="AE122" s="37"/>
    </row>
    <row r="123" spans="1:31" s="2" customFormat="1" ht="15.15" customHeight="1">
      <c r="A123" s="37"/>
      <c r="B123" s="38"/>
      <c r="C123" s="31" t="s">
        <v>24</v>
      </c>
      <c r="D123" s="39"/>
      <c r="E123" s="39"/>
      <c r="F123" s="26" t="str">
        <f>E15</f>
        <v xml:space="preserve"> </v>
      </c>
      <c r="G123" s="39"/>
      <c r="H123" s="39"/>
      <c r="I123" s="143" t="s">
        <v>29</v>
      </c>
      <c r="J123" s="35" t="str">
        <f>E21</f>
        <v xml:space="preserve"> </v>
      </c>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1" t="s">
        <v>27</v>
      </c>
      <c r="D124" s="39"/>
      <c r="E124" s="39"/>
      <c r="F124" s="26" t="str">
        <f>IF(E18="","",E18)</f>
        <v>Vyplň údaj</v>
      </c>
      <c r="G124" s="39"/>
      <c r="H124" s="39"/>
      <c r="I124" s="143" t="s">
        <v>31</v>
      </c>
      <c r="J124" s="35" t="str">
        <f>E24</f>
        <v xml:space="preserve"> </v>
      </c>
      <c r="K124" s="39"/>
      <c r="L124" s="62"/>
      <c r="S124" s="37"/>
      <c r="T124" s="37"/>
      <c r="U124" s="37"/>
      <c r="V124" s="37"/>
      <c r="W124" s="37"/>
      <c r="X124" s="37"/>
      <c r="Y124" s="37"/>
      <c r="Z124" s="37"/>
      <c r="AA124" s="37"/>
      <c r="AB124" s="37"/>
      <c r="AC124" s="37"/>
      <c r="AD124" s="37"/>
      <c r="AE124" s="37"/>
    </row>
    <row r="125" spans="1:31" s="2" customFormat="1" ht="10.3" customHeight="1">
      <c r="A125" s="37"/>
      <c r="B125" s="38"/>
      <c r="C125" s="39"/>
      <c r="D125" s="39"/>
      <c r="E125" s="39"/>
      <c r="F125" s="39"/>
      <c r="G125" s="39"/>
      <c r="H125" s="39"/>
      <c r="I125" s="140"/>
      <c r="J125" s="39"/>
      <c r="K125" s="39"/>
      <c r="L125" s="62"/>
      <c r="S125" s="37"/>
      <c r="T125" s="37"/>
      <c r="U125" s="37"/>
      <c r="V125" s="37"/>
      <c r="W125" s="37"/>
      <c r="X125" s="37"/>
      <c r="Y125" s="37"/>
      <c r="Z125" s="37"/>
      <c r="AA125" s="37"/>
      <c r="AB125" s="37"/>
      <c r="AC125" s="37"/>
      <c r="AD125" s="37"/>
      <c r="AE125" s="37"/>
    </row>
    <row r="126" spans="1:31" s="11" customFormat="1" ht="29.25" customHeight="1">
      <c r="A126" s="203"/>
      <c r="B126" s="204"/>
      <c r="C126" s="205" t="s">
        <v>111</v>
      </c>
      <c r="D126" s="206" t="s">
        <v>58</v>
      </c>
      <c r="E126" s="206" t="s">
        <v>54</v>
      </c>
      <c r="F126" s="206" t="s">
        <v>55</v>
      </c>
      <c r="G126" s="206" t="s">
        <v>112</v>
      </c>
      <c r="H126" s="206" t="s">
        <v>113</v>
      </c>
      <c r="I126" s="207" t="s">
        <v>114</v>
      </c>
      <c r="J126" s="208" t="s">
        <v>96</v>
      </c>
      <c r="K126" s="209" t="s">
        <v>115</v>
      </c>
      <c r="L126" s="210"/>
      <c r="M126" s="99" t="s">
        <v>1</v>
      </c>
      <c r="N126" s="100" t="s">
        <v>37</v>
      </c>
      <c r="O126" s="100" t="s">
        <v>116</v>
      </c>
      <c r="P126" s="100" t="s">
        <v>117</v>
      </c>
      <c r="Q126" s="100" t="s">
        <v>118</v>
      </c>
      <c r="R126" s="100" t="s">
        <v>119</v>
      </c>
      <c r="S126" s="100" t="s">
        <v>120</v>
      </c>
      <c r="T126" s="101" t="s">
        <v>121</v>
      </c>
      <c r="U126" s="203"/>
      <c r="V126" s="203"/>
      <c r="W126" s="203"/>
      <c r="X126" s="203"/>
      <c r="Y126" s="203"/>
      <c r="Z126" s="203"/>
      <c r="AA126" s="203"/>
      <c r="AB126" s="203"/>
      <c r="AC126" s="203"/>
      <c r="AD126" s="203"/>
      <c r="AE126" s="203"/>
    </row>
    <row r="127" spans="1:63" s="2" customFormat="1" ht="22.8" customHeight="1">
      <c r="A127" s="37"/>
      <c r="B127" s="38"/>
      <c r="C127" s="106" t="s">
        <v>122</v>
      </c>
      <c r="D127" s="39"/>
      <c r="E127" s="39"/>
      <c r="F127" s="39"/>
      <c r="G127" s="39"/>
      <c r="H127" s="39"/>
      <c r="I127" s="140"/>
      <c r="J127" s="211">
        <f>BK127</f>
        <v>0</v>
      </c>
      <c r="K127" s="39"/>
      <c r="L127" s="43"/>
      <c r="M127" s="102"/>
      <c r="N127" s="212"/>
      <c r="O127" s="103"/>
      <c r="P127" s="213">
        <f>P128+P247</f>
        <v>0</v>
      </c>
      <c r="Q127" s="103"/>
      <c r="R127" s="213">
        <f>R128+R247</f>
        <v>686.9212160000001</v>
      </c>
      <c r="S127" s="103"/>
      <c r="T127" s="214">
        <f>T128+T247</f>
        <v>65.8487</v>
      </c>
      <c r="U127" s="37"/>
      <c r="V127" s="37"/>
      <c r="W127" s="37"/>
      <c r="X127" s="37"/>
      <c r="Y127" s="37"/>
      <c r="Z127" s="37"/>
      <c r="AA127" s="37"/>
      <c r="AB127" s="37"/>
      <c r="AC127" s="37"/>
      <c r="AD127" s="37"/>
      <c r="AE127" s="37"/>
      <c r="AT127" s="16" t="s">
        <v>72</v>
      </c>
      <c r="AU127" s="16" t="s">
        <v>98</v>
      </c>
      <c r="BK127" s="215">
        <f>BK128+BK247</f>
        <v>0</v>
      </c>
    </row>
    <row r="128" spans="1:63" s="12" customFormat="1" ht="25.9" customHeight="1">
      <c r="A128" s="12"/>
      <c r="B128" s="216"/>
      <c r="C128" s="217"/>
      <c r="D128" s="218" t="s">
        <v>72</v>
      </c>
      <c r="E128" s="219" t="s">
        <v>123</v>
      </c>
      <c r="F128" s="219" t="s">
        <v>124</v>
      </c>
      <c r="G128" s="217"/>
      <c r="H128" s="217"/>
      <c r="I128" s="220"/>
      <c r="J128" s="221">
        <f>BK128</f>
        <v>0</v>
      </c>
      <c r="K128" s="217"/>
      <c r="L128" s="222"/>
      <c r="M128" s="223"/>
      <c r="N128" s="224"/>
      <c r="O128" s="224"/>
      <c r="P128" s="225">
        <f>P129+P163+P204+P209+P232+P244</f>
        <v>0</v>
      </c>
      <c r="Q128" s="224"/>
      <c r="R128" s="225">
        <f>R129+R163+R204+R209+R232+R244</f>
        <v>686.9212160000001</v>
      </c>
      <c r="S128" s="224"/>
      <c r="T128" s="226">
        <f>T129+T163+T204+T209+T232+T244</f>
        <v>65.8487</v>
      </c>
      <c r="U128" s="12"/>
      <c r="V128" s="12"/>
      <c r="W128" s="12"/>
      <c r="X128" s="12"/>
      <c r="Y128" s="12"/>
      <c r="Z128" s="12"/>
      <c r="AA128" s="12"/>
      <c r="AB128" s="12"/>
      <c r="AC128" s="12"/>
      <c r="AD128" s="12"/>
      <c r="AE128" s="12"/>
      <c r="AR128" s="227" t="s">
        <v>78</v>
      </c>
      <c r="AT128" s="228" t="s">
        <v>72</v>
      </c>
      <c r="AU128" s="228" t="s">
        <v>73</v>
      </c>
      <c r="AY128" s="227" t="s">
        <v>125</v>
      </c>
      <c r="BK128" s="229">
        <f>BK129+BK163+BK204+BK209+BK232+BK244</f>
        <v>0</v>
      </c>
    </row>
    <row r="129" spans="1:63" s="12" customFormat="1" ht="22.8" customHeight="1">
      <c r="A129" s="12"/>
      <c r="B129" s="216"/>
      <c r="C129" s="217"/>
      <c r="D129" s="218" t="s">
        <v>72</v>
      </c>
      <c r="E129" s="230" t="s">
        <v>78</v>
      </c>
      <c r="F129" s="230" t="s">
        <v>126</v>
      </c>
      <c r="G129" s="217"/>
      <c r="H129" s="217"/>
      <c r="I129" s="220"/>
      <c r="J129" s="231">
        <f>BK129</f>
        <v>0</v>
      </c>
      <c r="K129" s="217"/>
      <c r="L129" s="222"/>
      <c r="M129" s="223"/>
      <c r="N129" s="224"/>
      <c r="O129" s="224"/>
      <c r="P129" s="225">
        <f>SUM(P130:P162)</f>
        <v>0</v>
      </c>
      <c r="Q129" s="224"/>
      <c r="R129" s="225">
        <f>SUM(R130:R162)</f>
        <v>0.013634</v>
      </c>
      <c r="S129" s="224"/>
      <c r="T129" s="226">
        <f>SUM(T130:T162)</f>
        <v>65.845</v>
      </c>
      <c r="U129" s="12"/>
      <c r="V129" s="12"/>
      <c r="W129" s="12"/>
      <c r="X129" s="12"/>
      <c r="Y129" s="12"/>
      <c r="Z129" s="12"/>
      <c r="AA129" s="12"/>
      <c r="AB129" s="12"/>
      <c r="AC129" s="12"/>
      <c r="AD129" s="12"/>
      <c r="AE129" s="12"/>
      <c r="AR129" s="227" t="s">
        <v>78</v>
      </c>
      <c r="AT129" s="228" t="s">
        <v>72</v>
      </c>
      <c r="AU129" s="228" t="s">
        <v>78</v>
      </c>
      <c r="AY129" s="227" t="s">
        <v>125</v>
      </c>
      <c r="BK129" s="229">
        <f>SUM(BK130:BK162)</f>
        <v>0</v>
      </c>
    </row>
    <row r="130" spans="1:65" s="2" customFormat="1" ht="21.75" customHeight="1">
      <c r="A130" s="37"/>
      <c r="B130" s="38"/>
      <c r="C130" s="232" t="s">
        <v>78</v>
      </c>
      <c r="D130" s="232" t="s">
        <v>127</v>
      </c>
      <c r="E130" s="233" t="s">
        <v>128</v>
      </c>
      <c r="F130" s="234" t="s">
        <v>129</v>
      </c>
      <c r="G130" s="235" t="s">
        <v>130</v>
      </c>
      <c r="H130" s="236">
        <v>93.7</v>
      </c>
      <c r="I130" s="237"/>
      <c r="J130" s="238">
        <f>ROUND(I130*H130,2)</f>
        <v>0</v>
      </c>
      <c r="K130" s="239"/>
      <c r="L130" s="43"/>
      <c r="M130" s="240" t="s">
        <v>1</v>
      </c>
      <c r="N130" s="241" t="s">
        <v>38</v>
      </c>
      <c r="O130" s="90"/>
      <c r="P130" s="242">
        <f>O130*H130</f>
        <v>0</v>
      </c>
      <c r="Q130" s="242">
        <v>0</v>
      </c>
      <c r="R130" s="242">
        <f>Q130*H130</f>
        <v>0</v>
      </c>
      <c r="S130" s="242">
        <v>0.45</v>
      </c>
      <c r="T130" s="243">
        <f>S130*H130</f>
        <v>42.165</v>
      </c>
      <c r="U130" s="37"/>
      <c r="V130" s="37"/>
      <c r="W130" s="37"/>
      <c r="X130" s="37"/>
      <c r="Y130" s="37"/>
      <c r="Z130" s="37"/>
      <c r="AA130" s="37"/>
      <c r="AB130" s="37"/>
      <c r="AC130" s="37"/>
      <c r="AD130" s="37"/>
      <c r="AE130" s="37"/>
      <c r="AR130" s="244" t="s">
        <v>131</v>
      </c>
      <c r="AT130" s="244" t="s">
        <v>127</v>
      </c>
      <c r="AU130" s="244" t="s">
        <v>82</v>
      </c>
      <c r="AY130" s="16" t="s">
        <v>125</v>
      </c>
      <c r="BE130" s="245">
        <f>IF(N130="základní",J130,0)</f>
        <v>0</v>
      </c>
      <c r="BF130" s="245">
        <f>IF(N130="snížená",J130,0)</f>
        <v>0</v>
      </c>
      <c r="BG130" s="245">
        <f>IF(N130="zákl. přenesená",J130,0)</f>
        <v>0</v>
      </c>
      <c r="BH130" s="245">
        <f>IF(N130="sníž. přenesená",J130,0)</f>
        <v>0</v>
      </c>
      <c r="BI130" s="245">
        <f>IF(N130="nulová",J130,0)</f>
        <v>0</v>
      </c>
      <c r="BJ130" s="16" t="s">
        <v>78</v>
      </c>
      <c r="BK130" s="245">
        <f>ROUND(I130*H130,2)</f>
        <v>0</v>
      </c>
      <c r="BL130" s="16" t="s">
        <v>131</v>
      </c>
      <c r="BM130" s="244" t="s">
        <v>132</v>
      </c>
    </row>
    <row r="131" spans="1:47" s="2" customFormat="1" ht="12">
      <c r="A131" s="37"/>
      <c r="B131" s="38"/>
      <c r="C131" s="39"/>
      <c r="D131" s="246" t="s">
        <v>133</v>
      </c>
      <c r="E131" s="39"/>
      <c r="F131" s="247" t="s">
        <v>134</v>
      </c>
      <c r="G131" s="39"/>
      <c r="H131" s="39"/>
      <c r="I131" s="140"/>
      <c r="J131" s="39"/>
      <c r="K131" s="39"/>
      <c r="L131" s="43"/>
      <c r="M131" s="248"/>
      <c r="N131" s="249"/>
      <c r="O131" s="90"/>
      <c r="P131" s="90"/>
      <c r="Q131" s="90"/>
      <c r="R131" s="90"/>
      <c r="S131" s="90"/>
      <c r="T131" s="91"/>
      <c r="U131" s="37"/>
      <c r="V131" s="37"/>
      <c r="W131" s="37"/>
      <c r="X131" s="37"/>
      <c r="Y131" s="37"/>
      <c r="Z131" s="37"/>
      <c r="AA131" s="37"/>
      <c r="AB131" s="37"/>
      <c r="AC131" s="37"/>
      <c r="AD131" s="37"/>
      <c r="AE131" s="37"/>
      <c r="AT131" s="16" t="s">
        <v>133</v>
      </c>
      <c r="AU131" s="16" t="s">
        <v>82</v>
      </c>
    </row>
    <row r="132" spans="1:65" s="2" customFormat="1" ht="21.75" customHeight="1">
      <c r="A132" s="37"/>
      <c r="B132" s="38"/>
      <c r="C132" s="232" t="s">
        <v>82</v>
      </c>
      <c r="D132" s="232" t="s">
        <v>127</v>
      </c>
      <c r="E132" s="233" t="s">
        <v>135</v>
      </c>
      <c r="F132" s="234" t="s">
        <v>136</v>
      </c>
      <c r="G132" s="235" t="s">
        <v>130</v>
      </c>
      <c r="H132" s="236">
        <v>185</v>
      </c>
      <c r="I132" s="237"/>
      <c r="J132" s="238">
        <f>ROUND(I132*H132,2)</f>
        <v>0</v>
      </c>
      <c r="K132" s="239"/>
      <c r="L132" s="43"/>
      <c r="M132" s="240" t="s">
        <v>1</v>
      </c>
      <c r="N132" s="241" t="s">
        <v>38</v>
      </c>
      <c r="O132" s="90"/>
      <c r="P132" s="242">
        <f>O132*H132</f>
        <v>0</v>
      </c>
      <c r="Q132" s="242">
        <v>4E-05</v>
      </c>
      <c r="R132" s="242">
        <f>Q132*H132</f>
        <v>0.0074</v>
      </c>
      <c r="S132" s="242">
        <v>0.128</v>
      </c>
      <c r="T132" s="243">
        <f>S132*H132</f>
        <v>23.68</v>
      </c>
      <c r="U132" s="37"/>
      <c r="V132" s="37"/>
      <c r="W132" s="37"/>
      <c r="X132" s="37"/>
      <c r="Y132" s="37"/>
      <c r="Z132" s="37"/>
      <c r="AA132" s="37"/>
      <c r="AB132" s="37"/>
      <c r="AC132" s="37"/>
      <c r="AD132" s="37"/>
      <c r="AE132" s="37"/>
      <c r="AR132" s="244" t="s">
        <v>131</v>
      </c>
      <c r="AT132" s="244" t="s">
        <v>127</v>
      </c>
      <c r="AU132" s="244" t="s">
        <v>82</v>
      </c>
      <c r="AY132" s="16" t="s">
        <v>125</v>
      </c>
      <c r="BE132" s="245">
        <f>IF(N132="základní",J132,0)</f>
        <v>0</v>
      </c>
      <c r="BF132" s="245">
        <f>IF(N132="snížená",J132,0)</f>
        <v>0</v>
      </c>
      <c r="BG132" s="245">
        <f>IF(N132="zákl. přenesená",J132,0)</f>
        <v>0</v>
      </c>
      <c r="BH132" s="245">
        <f>IF(N132="sníž. přenesená",J132,0)</f>
        <v>0</v>
      </c>
      <c r="BI132" s="245">
        <f>IF(N132="nulová",J132,0)</f>
        <v>0</v>
      </c>
      <c r="BJ132" s="16" t="s">
        <v>78</v>
      </c>
      <c r="BK132" s="245">
        <f>ROUND(I132*H132,2)</f>
        <v>0</v>
      </c>
      <c r="BL132" s="16" t="s">
        <v>131</v>
      </c>
      <c r="BM132" s="244" t="s">
        <v>137</v>
      </c>
    </row>
    <row r="133" spans="1:47" s="2" customFormat="1" ht="12">
      <c r="A133" s="37"/>
      <c r="B133" s="38"/>
      <c r="C133" s="39"/>
      <c r="D133" s="246" t="s">
        <v>133</v>
      </c>
      <c r="E133" s="39"/>
      <c r="F133" s="247" t="s">
        <v>138</v>
      </c>
      <c r="G133" s="39"/>
      <c r="H133" s="39"/>
      <c r="I133" s="140"/>
      <c r="J133" s="39"/>
      <c r="K133" s="39"/>
      <c r="L133" s="43"/>
      <c r="M133" s="248"/>
      <c r="N133" s="249"/>
      <c r="O133" s="90"/>
      <c r="P133" s="90"/>
      <c r="Q133" s="90"/>
      <c r="R133" s="90"/>
      <c r="S133" s="90"/>
      <c r="T133" s="91"/>
      <c r="U133" s="37"/>
      <c r="V133" s="37"/>
      <c r="W133" s="37"/>
      <c r="X133" s="37"/>
      <c r="Y133" s="37"/>
      <c r="Z133" s="37"/>
      <c r="AA133" s="37"/>
      <c r="AB133" s="37"/>
      <c r="AC133" s="37"/>
      <c r="AD133" s="37"/>
      <c r="AE133" s="37"/>
      <c r="AT133" s="16" t="s">
        <v>133</v>
      </c>
      <c r="AU133" s="16" t="s">
        <v>82</v>
      </c>
    </row>
    <row r="134" spans="1:65" s="2" customFormat="1" ht="21.75" customHeight="1">
      <c r="A134" s="37"/>
      <c r="B134" s="38"/>
      <c r="C134" s="232" t="s">
        <v>139</v>
      </c>
      <c r="D134" s="232" t="s">
        <v>127</v>
      </c>
      <c r="E134" s="233" t="s">
        <v>140</v>
      </c>
      <c r="F134" s="234" t="s">
        <v>141</v>
      </c>
      <c r="G134" s="235" t="s">
        <v>142</v>
      </c>
      <c r="H134" s="236">
        <v>182.96</v>
      </c>
      <c r="I134" s="237"/>
      <c r="J134" s="238">
        <f>ROUND(I134*H134,2)</f>
        <v>0</v>
      </c>
      <c r="K134" s="239"/>
      <c r="L134" s="43"/>
      <c r="M134" s="240" t="s">
        <v>1</v>
      </c>
      <c r="N134" s="241" t="s">
        <v>38</v>
      </c>
      <c r="O134" s="90"/>
      <c r="P134" s="242">
        <f>O134*H134</f>
        <v>0</v>
      </c>
      <c r="Q134" s="242">
        <v>0</v>
      </c>
      <c r="R134" s="242">
        <f>Q134*H134</f>
        <v>0</v>
      </c>
      <c r="S134" s="242">
        <v>0</v>
      </c>
      <c r="T134" s="243">
        <f>S134*H134</f>
        <v>0</v>
      </c>
      <c r="U134" s="37"/>
      <c r="V134" s="37"/>
      <c r="W134" s="37"/>
      <c r="X134" s="37"/>
      <c r="Y134" s="37"/>
      <c r="Z134" s="37"/>
      <c r="AA134" s="37"/>
      <c r="AB134" s="37"/>
      <c r="AC134" s="37"/>
      <c r="AD134" s="37"/>
      <c r="AE134" s="37"/>
      <c r="AR134" s="244" t="s">
        <v>131</v>
      </c>
      <c r="AT134" s="244" t="s">
        <v>127</v>
      </c>
      <c r="AU134" s="244" t="s">
        <v>82</v>
      </c>
      <c r="AY134" s="16" t="s">
        <v>125</v>
      </c>
      <c r="BE134" s="245">
        <f>IF(N134="základní",J134,0)</f>
        <v>0</v>
      </c>
      <c r="BF134" s="245">
        <f>IF(N134="snížená",J134,0)</f>
        <v>0</v>
      </c>
      <c r="BG134" s="245">
        <f>IF(N134="zákl. přenesená",J134,0)</f>
        <v>0</v>
      </c>
      <c r="BH134" s="245">
        <f>IF(N134="sníž. přenesená",J134,0)</f>
        <v>0</v>
      </c>
      <c r="BI134" s="245">
        <f>IF(N134="nulová",J134,0)</f>
        <v>0</v>
      </c>
      <c r="BJ134" s="16" t="s">
        <v>78</v>
      </c>
      <c r="BK134" s="245">
        <f>ROUND(I134*H134,2)</f>
        <v>0</v>
      </c>
      <c r="BL134" s="16" t="s">
        <v>131</v>
      </c>
      <c r="BM134" s="244" t="s">
        <v>143</v>
      </c>
    </row>
    <row r="135" spans="1:47" s="2" customFormat="1" ht="12">
      <c r="A135" s="37"/>
      <c r="B135" s="38"/>
      <c r="C135" s="39"/>
      <c r="D135" s="246" t="s">
        <v>133</v>
      </c>
      <c r="E135" s="39"/>
      <c r="F135" s="247" t="s">
        <v>144</v>
      </c>
      <c r="G135" s="39"/>
      <c r="H135" s="39"/>
      <c r="I135" s="140"/>
      <c r="J135" s="39"/>
      <c r="K135" s="39"/>
      <c r="L135" s="43"/>
      <c r="M135" s="248"/>
      <c r="N135" s="249"/>
      <c r="O135" s="90"/>
      <c r="P135" s="90"/>
      <c r="Q135" s="90"/>
      <c r="R135" s="90"/>
      <c r="S135" s="90"/>
      <c r="T135" s="91"/>
      <c r="U135" s="37"/>
      <c r="V135" s="37"/>
      <c r="W135" s="37"/>
      <c r="X135" s="37"/>
      <c r="Y135" s="37"/>
      <c r="Z135" s="37"/>
      <c r="AA135" s="37"/>
      <c r="AB135" s="37"/>
      <c r="AC135" s="37"/>
      <c r="AD135" s="37"/>
      <c r="AE135" s="37"/>
      <c r="AT135" s="16" t="s">
        <v>133</v>
      </c>
      <c r="AU135" s="16" t="s">
        <v>82</v>
      </c>
    </row>
    <row r="136" spans="1:51" s="13" customFormat="1" ht="12">
      <c r="A136" s="13"/>
      <c r="B136" s="250"/>
      <c r="C136" s="251"/>
      <c r="D136" s="246" t="s">
        <v>145</v>
      </c>
      <c r="E136" s="252" t="s">
        <v>83</v>
      </c>
      <c r="F136" s="253" t="s">
        <v>146</v>
      </c>
      <c r="G136" s="251"/>
      <c r="H136" s="254">
        <v>182.96</v>
      </c>
      <c r="I136" s="255"/>
      <c r="J136" s="251"/>
      <c r="K136" s="251"/>
      <c r="L136" s="256"/>
      <c r="M136" s="257"/>
      <c r="N136" s="258"/>
      <c r="O136" s="258"/>
      <c r="P136" s="258"/>
      <c r="Q136" s="258"/>
      <c r="R136" s="258"/>
      <c r="S136" s="258"/>
      <c r="T136" s="259"/>
      <c r="U136" s="13"/>
      <c r="V136" s="13"/>
      <c r="W136" s="13"/>
      <c r="X136" s="13"/>
      <c r="Y136" s="13"/>
      <c r="Z136" s="13"/>
      <c r="AA136" s="13"/>
      <c r="AB136" s="13"/>
      <c r="AC136" s="13"/>
      <c r="AD136" s="13"/>
      <c r="AE136" s="13"/>
      <c r="AT136" s="260" t="s">
        <v>145</v>
      </c>
      <c r="AU136" s="260" t="s">
        <v>82</v>
      </c>
      <c r="AV136" s="13" t="s">
        <v>82</v>
      </c>
      <c r="AW136" s="13" t="s">
        <v>30</v>
      </c>
      <c r="AX136" s="13" t="s">
        <v>78</v>
      </c>
      <c r="AY136" s="260" t="s">
        <v>125</v>
      </c>
    </row>
    <row r="137" spans="1:65" s="2" customFormat="1" ht="21.75" customHeight="1">
      <c r="A137" s="37"/>
      <c r="B137" s="38"/>
      <c r="C137" s="232" t="s">
        <v>147</v>
      </c>
      <c r="D137" s="232" t="s">
        <v>127</v>
      </c>
      <c r="E137" s="233" t="s">
        <v>148</v>
      </c>
      <c r="F137" s="234" t="s">
        <v>149</v>
      </c>
      <c r="G137" s="235" t="s">
        <v>150</v>
      </c>
      <c r="H137" s="236">
        <v>17</v>
      </c>
      <c r="I137" s="237"/>
      <c r="J137" s="238">
        <f>ROUND(I137*H137,2)</f>
        <v>0</v>
      </c>
      <c r="K137" s="239"/>
      <c r="L137" s="43"/>
      <c r="M137" s="240" t="s">
        <v>1</v>
      </c>
      <c r="N137" s="241" t="s">
        <v>38</v>
      </c>
      <c r="O137" s="90"/>
      <c r="P137" s="242">
        <f>O137*H137</f>
        <v>0</v>
      </c>
      <c r="Q137" s="242">
        <v>0</v>
      </c>
      <c r="R137" s="242">
        <f>Q137*H137</f>
        <v>0</v>
      </c>
      <c r="S137" s="242">
        <v>0</v>
      </c>
      <c r="T137" s="243">
        <f>S137*H137</f>
        <v>0</v>
      </c>
      <c r="U137" s="37"/>
      <c r="V137" s="37"/>
      <c r="W137" s="37"/>
      <c r="X137" s="37"/>
      <c r="Y137" s="37"/>
      <c r="Z137" s="37"/>
      <c r="AA137" s="37"/>
      <c r="AB137" s="37"/>
      <c r="AC137" s="37"/>
      <c r="AD137" s="37"/>
      <c r="AE137" s="37"/>
      <c r="AR137" s="244" t="s">
        <v>131</v>
      </c>
      <c r="AT137" s="244" t="s">
        <v>127</v>
      </c>
      <c r="AU137" s="244" t="s">
        <v>82</v>
      </c>
      <c r="AY137" s="16" t="s">
        <v>125</v>
      </c>
      <c r="BE137" s="245">
        <f>IF(N137="základní",J137,0)</f>
        <v>0</v>
      </c>
      <c r="BF137" s="245">
        <f>IF(N137="snížená",J137,0)</f>
        <v>0</v>
      </c>
      <c r="BG137" s="245">
        <f>IF(N137="zákl. přenesená",J137,0)</f>
        <v>0</v>
      </c>
      <c r="BH137" s="245">
        <f>IF(N137="sníž. přenesená",J137,0)</f>
        <v>0</v>
      </c>
      <c r="BI137" s="245">
        <f>IF(N137="nulová",J137,0)</f>
        <v>0</v>
      </c>
      <c r="BJ137" s="16" t="s">
        <v>78</v>
      </c>
      <c r="BK137" s="245">
        <f>ROUND(I137*H137,2)</f>
        <v>0</v>
      </c>
      <c r="BL137" s="16" t="s">
        <v>131</v>
      </c>
      <c r="BM137" s="244" t="s">
        <v>151</v>
      </c>
    </row>
    <row r="138" spans="1:47" s="2" customFormat="1" ht="12">
      <c r="A138" s="37"/>
      <c r="B138" s="38"/>
      <c r="C138" s="39"/>
      <c r="D138" s="246" t="s">
        <v>133</v>
      </c>
      <c r="E138" s="39"/>
      <c r="F138" s="247" t="s">
        <v>152</v>
      </c>
      <c r="G138" s="39"/>
      <c r="H138" s="39"/>
      <c r="I138" s="140"/>
      <c r="J138" s="39"/>
      <c r="K138" s="39"/>
      <c r="L138" s="43"/>
      <c r="M138" s="248"/>
      <c r="N138" s="249"/>
      <c r="O138" s="90"/>
      <c r="P138" s="90"/>
      <c r="Q138" s="90"/>
      <c r="R138" s="90"/>
      <c r="S138" s="90"/>
      <c r="T138" s="91"/>
      <c r="U138" s="37"/>
      <c r="V138" s="37"/>
      <c r="W138" s="37"/>
      <c r="X138" s="37"/>
      <c r="Y138" s="37"/>
      <c r="Z138" s="37"/>
      <c r="AA138" s="37"/>
      <c r="AB138" s="37"/>
      <c r="AC138" s="37"/>
      <c r="AD138" s="37"/>
      <c r="AE138" s="37"/>
      <c r="AT138" s="16" t="s">
        <v>133</v>
      </c>
      <c r="AU138" s="16" t="s">
        <v>82</v>
      </c>
    </row>
    <row r="139" spans="1:65" s="2" customFormat="1" ht="21.75" customHeight="1">
      <c r="A139" s="37"/>
      <c r="B139" s="38"/>
      <c r="C139" s="232" t="s">
        <v>131</v>
      </c>
      <c r="D139" s="232" t="s">
        <v>127</v>
      </c>
      <c r="E139" s="233" t="s">
        <v>153</v>
      </c>
      <c r="F139" s="234" t="s">
        <v>154</v>
      </c>
      <c r="G139" s="235" t="s">
        <v>142</v>
      </c>
      <c r="H139" s="236">
        <v>172.071</v>
      </c>
      <c r="I139" s="237"/>
      <c r="J139" s="238">
        <f>ROUND(I139*H139,2)</f>
        <v>0</v>
      </c>
      <c r="K139" s="239"/>
      <c r="L139" s="43"/>
      <c r="M139" s="240" t="s">
        <v>1</v>
      </c>
      <c r="N139" s="241" t="s">
        <v>38</v>
      </c>
      <c r="O139" s="90"/>
      <c r="P139" s="242">
        <f>O139*H139</f>
        <v>0</v>
      </c>
      <c r="Q139" s="242">
        <v>0</v>
      </c>
      <c r="R139" s="242">
        <f>Q139*H139</f>
        <v>0</v>
      </c>
      <c r="S139" s="242">
        <v>0</v>
      </c>
      <c r="T139" s="243">
        <f>S139*H139</f>
        <v>0</v>
      </c>
      <c r="U139" s="37"/>
      <c r="V139" s="37"/>
      <c r="W139" s="37"/>
      <c r="X139" s="37"/>
      <c r="Y139" s="37"/>
      <c r="Z139" s="37"/>
      <c r="AA139" s="37"/>
      <c r="AB139" s="37"/>
      <c r="AC139" s="37"/>
      <c r="AD139" s="37"/>
      <c r="AE139" s="37"/>
      <c r="AR139" s="244" t="s">
        <v>131</v>
      </c>
      <c r="AT139" s="244" t="s">
        <v>127</v>
      </c>
      <c r="AU139" s="244" t="s">
        <v>82</v>
      </c>
      <c r="AY139" s="16" t="s">
        <v>125</v>
      </c>
      <c r="BE139" s="245">
        <f>IF(N139="základní",J139,0)</f>
        <v>0</v>
      </c>
      <c r="BF139" s="245">
        <f>IF(N139="snížená",J139,0)</f>
        <v>0</v>
      </c>
      <c r="BG139" s="245">
        <f>IF(N139="zákl. přenesená",J139,0)</f>
        <v>0</v>
      </c>
      <c r="BH139" s="245">
        <f>IF(N139="sníž. přenesená",J139,0)</f>
        <v>0</v>
      </c>
      <c r="BI139" s="245">
        <f>IF(N139="nulová",J139,0)</f>
        <v>0</v>
      </c>
      <c r="BJ139" s="16" t="s">
        <v>78</v>
      </c>
      <c r="BK139" s="245">
        <f>ROUND(I139*H139,2)</f>
        <v>0</v>
      </c>
      <c r="BL139" s="16" t="s">
        <v>131</v>
      </c>
      <c r="BM139" s="244" t="s">
        <v>155</v>
      </c>
    </row>
    <row r="140" spans="1:47" s="2" customFormat="1" ht="12">
      <c r="A140" s="37"/>
      <c r="B140" s="38"/>
      <c r="C140" s="39"/>
      <c r="D140" s="246" t="s">
        <v>133</v>
      </c>
      <c r="E140" s="39"/>
      <c r="F140" s="247" t="s">
        <v>156</v>
      </c>
      <c r="G140" s="39"/>
      <c r="H140" s="39"/>
      <c r="I140" s="140"/>
      <c r="J140" s="39"/>
      <c r="K140" s="39"/>
      <c r="L140" s="43"/>
      <c r="M140" s="248"/>
      <c r="N140" s="249"/>
      <c r="O140" s="90"/>
      <c r="P140" s="90"/>
      <c r="Q140" s="90"/>
      <c r="R140" s="90"/>
      <c r="S140" s="90"/>
      <c r="T140" s="91"/>
      <c r="U140" s="37"/>
      <c r="V140" s="37"/>
      <c r="W140" s="37"/>
      <c r="X140" s="37"/>
      <c r="Y140" s="37"/>
      <c r="Z140" s="37"/>
      <c r="AA140" s="37"/>
      <c r="AB140" s="37"/>
      <c r="AC140" s="37"/>
      <c r="AD140" s="37"/>
      <c r="AE140" s="37"/>
      <c r="AT140" s="16" t="s">
        <v>133</v>
      </c>
      <c r="AU140" s="16" t="s">
        <v>82</v>
      </c>
    </row>
    <row r="141" spans="1:51" s="13" customFormat="1" ht="12">
      <c r="A141" s="13"/>
      <c r="B141" s="250"/>
      <c r="C141" s="251"/>
      <c r="D141" s="246" t="s">
        <v>145</v>
      </c>
      <c r="E141" s="252" t="s">
        <v>1</v>
      </c>
      <c r="F141" s="253" t="s">
        <v>83</v>
      </c>
      <c r="G141" s="251"/>
      <c r="H141" s="254">
        <v>182.96</v>
      </c>
      <c r="I141" s="255"/>
      <c r="J141" s="251"/>
      <c r="K141" s="251"/>
      <c r="L141" s="256"/>
      <c r="M141" s="257"/>
      <c r="N141" s="258"/>
      <c r="O141" s="258"/>
      <c r="P141" s="258"/>
      <c r="Q141" s="258"/>
      <c r="R141" s="258"/>
      <c r="S141" s="258"/>
      <c r="T141" s="259"/>
      <c r="U141" s="13"/>
      <c r="V141" s="13"/>
      <c r="W141" s="13"/>
      <c r="X141" s="13"/>
      <c r="Y141" s="13"/>
      <c r="Z141" s="13"/>
      <c r="AA141" s="13"/>
      <c r="AB141" s="13"/>
      <c r="AC141" s="13"/>
      <c r="AD141" s="13"/>
      <c r="AE141" s="13"/>
      <c r="AT141" s="260" t="s">
        <v>145</v>
      </c>
      <c r="AU141" s="260" t="s">
        <v>82</v>
      </c>
      <c r="AV141" s="13" t="s">
        <v>82</v>
      </c>
      <c r="AW141" s="13" t="s">
        <v>30</v>
      </c>
      <c r="AX141" s="13" t="s">
        <v>73</v>
      </c>
      <c r="AY141" s="260" t="s">
        <v>125</v>
      </c>
    </row>
    <row r="142" spans="1:51" s="13" customFormat="1" ht="12">
      <c r="A142" s="13"/>
      <c r="B142" s="250"/>
      <c r="C142" s="251"/>
      <c r="D142" s="246" t="s">
        <v>145</v>
      </c>
      <c r="E142" s="252" t="s">
        <v>1</v>
      </c>
      <c r="F142" s="253" t="s">
        <v>157</v>
      </c>
      <c r="G142" s="251"/>
      <c r="H142" s="254">
        <v>-10.889</v>
      </c>
      <c r="I142" s="255"/>
      <c r="J142" s="251"/>
      <c r="K142" s="251"/>
      <c r="L142" s="256"/>
      <c r="M142" s="257"/>
      <c r="N142" s="258"/>
      <c r="O142" s="258"/>
      <c r="P142" s="258"/>
      <c r="Q142" s="258"/>
      <c r="R142" s="258"/>
      <c r="S142" s="258"/>
      <c r="T142" s="259"/>
      <c r="U142" s="13"/>
      <c r="V142" s="13"/>
      <c r="W142" s="13"/>
      <c r="X142" s="13"/>
      <c r="Y142" s="13"/>
      <c r="Z142" s="13"/>
      <c r="AA142" s="13"/>
      <c r="AB142" s="13"/>
      <c r="AC142" s="13"/>
      <c r="AD142" s="13"/>
      <c r="AE142" s="13"/>
      <c r="AT142" s="260" t="s">
        <v>145</v>
      </c>
      <c r="AU142" s="260" t="s">
        <v>82</v>
      </c>
      <c r="AV142" s="13" t="s">
        <v>82</v>
      </c>
      <c r="AW142" s="13" t="s">
        <v>30</v>
      </c>
      <c r="AX142" s="13" t="s">
        <v>73</v>
      </c>
      <c r="AY142" s="260" t="s">
        <v>125</v>
      </c>
    </row>
    <row r="143" spans="1:51" s="14" customFormat="1" ht="12">
      <c r="A143" s="14"/>
      <c r="B143" s="261"/>
      <c r="C143" s="262"/>
      <c r="D143" s="246" t="s">
        <v>145</v>
      </c>
      <c r="E143" s="263" t="s">
        <v>89</v>
      </c>
      <c r="F143" s="264" t="s">
        <v>158</v>
      </c>
      <c r="G143" s="262"/>
      <c r="H143" s="265">
        <v>172.071</v>
      </c>
      <c r="I143" s="266"/>
      <c r="J143" s="262"/>
      <c r="K143" s="262"/>
      <c r="L143" s="267"/>
      <c r="M143" s="268"/>
      <c r="N143" s="269"/>
      <c r="O143" s="269"/>
      <c r="P143" s="269"/>
      <c r="Q143" s="269"/>
      <c r="R143" s="269"/>
      <c r="S143" s="269"/>
      <c r="T143" s="270"/>
      <c r="U143" s="14"/>
      <c r="V143" s="14"/>
      <c r="W143" s="14"/>
      <c r="X143" s="14"/>
      <c r="Y143" s="14"/>
      <c r="Z143" s="14"/>
      <c r="AA143" s="14"/>
      <c r="AB143" s="14"/>
      <c r="AC143" s="14"/>
      <c r="AD143" s="14"/>
      <c r="AE143" s="14"/>
      <c r="AT143" s="271" t="s">
        <v>145</v>
      </c>
      <c r="AU143" s="271" t="s">
        <v>82</v>
      </c>
      <c r="AV143" s="14" t="s">
        <v>131</v>
      </c>
      <c r="AW143" s="14" t="s">
        <v>30</v>
      </c>
      <c r="AX143" s="14" t="s">
        <v>78</v>
      </c>
      <c r="AY143" s="271" t="s">
        <v>125</v>
      </c>
    </row>
    <row r="144" spans="1:65" s="2" customFormat="1" ht="21.75" customHeight="1">
      <c r="A144" s="37"/>
      <c r="B144" s="38"/>
      <c r="C144" s="232" t="s">
        <v>159</v>
      </c>
      <c r="D144" s="232" t="s">
        <v>127</v>
      </c>
      <c r="E144" s="233" t="s">
        <v>160</v>
      </c>
      <c r="F144" s="234" t="s">
        <v>161</v>
      </c>
      <c r="G144" s="235" t="s">
        <v>142</v>
      </c>
      <c r="H144" s="236">
        <v>10.889</v>
      </c>
      <c r="I144" s="237"/>
      <c r="J144" s="238">
        <f>ROUND(I144*H144,2)</f>
        <v>0</v>
      </c>
      <c r="K144" s="239"/>
      <c r="L144" s="43"/>
      <c r="M144" s="240" t="s">
        <v>1</v>
      </c>
      <c r="N144" s="241" t="s">
        <v>38</v>
      </c>
      <c r="O144" s="90"/>
      <c r="P144" s="242">
        <f>O144*H144</f>
        <v>0</v>
      </c>
      <c r="Q144" s="242">
        <v>0</v>
      </c>
      <c r="R144" s="242">
        <f>Q144*H144</f>
        <v>0</v>
      </c>
      <c r="S144" s="242">
        <v>0</v>
      </c>
      <c r="T144" s="243">
        <f>S144*H144</f>
        <v>0</v>
      </c>
      <c r="U144" s="37"/>
      <c r="V144" s="37"/>
      <c r="W144" s="37"/>
      <c r="X144" s="37"/>
      <c r="Y144" s="37"/>
      <c r="Z144" s="37"/>
      <c r="AA144" s="37"/>
      <c r="AB144" s="37"/>
      <c r="AC144" s="37"/>
      <c r="AD144" s="37"/>
      <c r="AE144" s="37"/>
      <c r="AR144" s="244" t="s">
        <v>131</v>
      </c>
      <c r="AT144" s="244" t="s">
        <v>127</v>
      </c>
      <c r="AU144" s="244" t="s">
        <v>82</v>
      </c>
      <c r="AY144" s="16" t="s">
        <v>125</v>
      </c>
      <c r="BE144" s="245">
        <f>IF(N144="základní",J144,0)</f>
        <v>0</v>
      </c>
      <c r="BF144" s="245">
        <f>IF(N144="snížená",J144,0)</f>
        <v>0</v>
      </c>
      <c r="BG144" s="245">
        <f>IF(N144="zákl. přenesená",J144,0)</f>
        <v>0</v>
      </c>
      <c r="BH144" s="245">
        <f>IF(N144="sníž. přenesená",J144,0)</f>
        <v>0</v>
      </c>
      <c r="BI144" s="245">
        <f>IF(N144="nulová",J144,0)</f>
        <v>0</v>
      </c>
      <c r="BJ144" s="16" t="s">
        <v>78</v>
      </c>
      <c r="BK144" s="245">
        <f>ROUND(I144*H144,2)</f>
        <v>0</v>
      </c>
      <c r="BL144" s="16" t="s">
        <v>131</v>
      </c>
      <c r="BM144" s="244" t="s">
        <v>162</v>
      </c>
    </row>
    <row r="145" spans="1:47" s="2" customFormat="1" ht="12">
      <c r="A145" s="37"/>
      <c r="B145" s="38"/>
      <c r="C145" s="39"/>
      <c r="D145" s="246" t="s">
        <v>133</v>
      </c>
      <c r="E145" s="39"/>
      <c r="F145" s="247" t="s">
        <v>163</v>
      </c>
      <c r="G145" s="39"/>
      <c r="H145" s="39"/>
      <c r="I145" s="140"/>
      <c r="J145" s="39"/>
      <c r="K145" s="39"/>
      <c r="L145" s="43"/>
      <c r="M145" s="248"/>
      <c r="N145" s="249"/>
      <c r="O145" s="90"/>
      <c r="P145" s="90"/>
      <c r="Q145" s="90"/>
      <c r="R145" s="90"/>
      <c r="S145" s="90"/>
      <c r="T145" s="91"/>
      <c r="U145" s="37"/>
      <c r="V145" s="37"/>
      <c r="W145" s="37"/>
      <c r="X145" s="37"/>
      <c r="Y145" s="37"/>
      <c r="Z145" s="37"/>
      <c r="AA145" s="37"/>
      <c r="AB145" s="37"/>
      <c r="AC145" s="37"/>
      <c r="AD145" s="37"/>
      <c r="AE145" s="37"/>
      <c r="AT145" s="16" t="s">
        <v>133</v>
      </c>
      <c r="AU145" s="16" t="s">
        <v>82</v>
      </c>
    </row>
    <row r="146" spans="1:51" s="13" customFormat="1" ht="12">
      <c r="A146" s="13"/>
      <c r="B146" s="250"/>
      <c r="C146" s="251"/>
      <c r="D146" s="246" t="s">
        <v>145</v>
      </c>
      <c r="E146" s="252" t="s">
        <v>85</v>
      </c>
      <c r="F146" s="253" t="s">
        <v>164</v>
      </c>
      <c r="G146" s="251"/>
      <c r="H146" s="254">
        <v>10.889</v>
      </c>
      <c r="I146" s="255"/>
      <c r="J146" s="251"/>
      <c r="K146" s="251"/>
      <c r="L146" s="256"/>
      <c r="M146" s="257"/>
      <c r="N146" s="258"/>
      <c r="O146" s="258"/>
      <c r="P146" s="258"/>
      <c r="Q146" s="258"/>
      <c r="R146" s="258"/>
      <c r="S146" s="258"/>
      <c r="T146" s="259"/>
      <c r="U146" s="13"/>
      <c r="V146" s="13"/>
      <c r="W146" s="13"/>
      <c r="X146" s="13"/>
      <c r="Y146" s="13"/>
      <c r="Z146" s="13"/>
      <c r="AA146" s="13"/>
      <c r="AB146" s="13"/>
      <c r="AC146" s="13"/>
      <c r="AD146" s="13"/>
      <c r="AE146" s="13"/>
      <c r="AT146" s="260" t="s">
        <v>145</v>
      </c>
      <c r="AU146" s="260" t="s">
        <v>82</v>
      </c>
      <c r="AV146" s="13" t="s">
        <v>82</v>
      </c>
      <c r="AW146" s="13" t="s">
        <v>30</v>
      </c>
      <c r="AX146" s="13" t="s">
        <v>78</v>
      </c>
      <c r="AY146" s="260" t="s">
        <v>125</v>
      </c>
    </row>
    <row r="147" spans="1:65" s="2" customFormat="1" ht="33" customHeight="1">
      <c r="A147" s="37"/>
      <c r="B147" s="38"/>
      <c r="C147" s="232" t="s">
        <v>165</v>
      </c>
      <c r="D147" s="232" t="s">
        <v>127</v>
      </c>
      <c r="E147" s="233" t="s">
        <v>166</v>
      </c>
      <c r="F147" s="234" t="s">
        <v>167</v>
      </c>
      <c r="G147" s="235" t="s">
        <v>142</v>
      </c>
      <c r="H147" s="236">
        <v>3613.491</v>
      </c>
      <c r="I147" s="237"/>
      <c r="J147" s="238">
        <f>ROUND(I147*H147,2)</f>
        <v>0</v>
      </c>
      <c r="K147" s="239"/>
      <c r="L147" s="43"/>
      <c r="M147" s="240" t="s">
        <v>1</v>
      </c>
      <c r="N147" s="241" t="s">
        <v>38</v>
      </c>
      <c r="O147" s="90"/>
      <c r="P147" s="242">
        <f>O147*H147</f>
        <v>0</v>
      </c>
      <c r="Q147" s="242">
        <v>0</v>
      </c>
      <c r="R147" s="242">
        <f>Q147*H147</f>
        <v>0</v>
      </c>
      <c r="S147" s="242">
        <v>0</v>
      </c>
      <c r="T147" s="243">
        <f>S147*H147</f>
        <v>0</v>
      </c>
      <c r="U147" s="37"/>
      <c r="V147" s="37"/>
      <c r="W147" s="37"/>
      <c r="X147" s="37"/>
      <c r="Y147" s="37"/>
      <c r="Z147" s="37"/>
      <c r="AA147" s="37"/>
      <c r="AB147" s="37"/>
      <c r="AC147" s="37"/>
      <c r="AD147" s="37"/>
      <c r="AE147" s="37"/>
      <c r="AR147" s="244" t="s">
        <v>131</v>
      </c>
      <c r="AT147" s="244" t="s">
        <v>127</v>
      </c>
      <c r="AU147" s="244" t="s">
        <v>82</v>
      </c>
      <c r="AY147" s="16" t="s">
        <v>125</v>
      </c>
      <c r="BE147" s="245">
        <f>IF(N147="základní",J147,0)</f>
        <v>0</v>
      </c>
      <c r="BF147" s="245">
        <f>IF(N147="snížená",J147,0)</f>
        <v>0</v>
      </c>
      <c r="BG147" s="245">
        <f>IF(N147="zákl. přenesená",J147,0)</f>
        <v>0</v>
      </c>
      <c r="BH147" s="245">
        <f>IF(N147="sníž. přenesená",J147,0)</f>
        <v>0</v>
      </c>
      <c r="BI147" s="245">
        <f>IF(N147="nulová",J147,0)</f>
        <v>0</v>
      </c>
      <c r="BJ147" s="16" t="s">
        <v>78</v>
      </c>
      <c r="BK147" s="245">
        <f>ROUND(I147*H147,2)</f>
        <v>0</v>
      </c>
      <c r="BL147" s="16" t="s">
        <v>131</v>
      </c>
      <c r="BM147" s="244" t="s">
        <v>168</v>
      </c>
    </row>
    <row r="148" spans="1:47" s="2" customFormat="1" ht="12">
      <c r="A148" s="37"/>
      <c r="B148" s="38"/>
      <c r="C148" s="39"/>
      <c r="D148" s="246" t="s">
        <v>133</v>
      </c>
      <c r="E148" s="39"/>
      <c r="F148" s="247" t="s">
        <v>169</v>
      </c>
      <c r="G148" s="39"/>
      <c r="H148" s="39"/>
      <c r="I148" s="140"/>
      <c r="J148" s="39"/>
      <c r="K148" s="39"/>
      <c r="L148" s="43"/>
      <c r="M148" s="248"/>
      <c r="N148" s="249"/>
      <c r="O148" s="90"/>
      <c r="P148" s="90"/>
      <c r="Q148" s="90"/>
      <c r="R148" s="90"/>
      <c r="S148" s="90"/>
      <c r="T148" s="91"/>
      <c r="U148" s="37"/>
      <c r="V148" s="37"/>
      <c r="W148" s="37"/>
      <c r="X148" s="37"/>
      <c r="Y148" s="37"/>
      <c r="Z148" s="37"/>
      <c r="AA148" s="37"/>
      <c r="AB148" s="37"/>
      <c r="AC148" s="37"/>
      <c r="AD148" s="37"/>
      <c r="AE148" s="37"/>
      <c r="AT148" s="16" t="s">
        <v>133</v>
      </c>
      <c r="AU148" s="16" t="s">
        <v>82</v>
      </c>
    </row>
    <row r="149" spans="1:51" s="13" customFormat="1" ht="12">
      <c r="A149" s="13"/>
      <c r="B149" s="250"/>
      <c r="C149" s="251"/>
      <c r="D149" s="246" t="s">
        <v>145</v>
      </c>
      <c r="E149" s="252" t="s">
        <v>1</v>
      </c>
      <c r="F149" s="253" t="s">
        <v>89</v>
      </c>
      <c r="G149" s="251"/>
      <c r="H149" s="254">
        <v>172.071</v>
      </c>
      <c r="I149" s="255"/>
      <c r="J149" s="251"/>
      <c r="K149" s="251"/>
      <c r="L149" s="256"/>
      <c r="M149" s="257"/>
      <c r="N149" s="258"/>
      <c r="O149" s="258"/>
      <c r="P149" s="258"/>
      <c r="Q149" s="258"/>
      <c r="R149" s="258"/>
      <c r="S149" s="258"/>
      <c r="T149" s="259"/>
      <c r="U149" s="13"/>
      <c r="V149" s="13"/>
      <c r="W149" s="13"/>
      <c r="X149" s="13"/>
      <c r="Y149" s="13"/>
      <c r="Z149" s="13"/>
      <c r="AA149" s="13"/>
      <c r="AB149" s="13"/>
      <c r="AC149" s="13"/>
      <c r="AD149" s="13"/>
      <c r="AE149" s="13"/>
      <c r="AT149" s="260" t="s">
        <v>145</v>
      </c>
      <c r="AU149" s="260" t="s">
        <v>82</v>
      </c>
      <c r="AV149" s="13" t="s">
        <v>82</v>
      </c>
      <c r="AW149" s="13" t="s">
        <v>30</v>
      </c>
      <c r="AX149" s="13" t="s">
        <v>78</v>
      </c>
      <c r="AY149" s="260" t="s">
        <v>125</v>
      </c>
    </row>
    <row r="150" spans="1:51" s="13" customFormat="1" ht="12">
      <c r="A150" s="13"/>
      <c r="B150" s="250"/>
      <c r="C150" s="251"/>
      <c r="D150" s="246" t="s">
        <v>145</v>
      </c>
      <c r="E150" s="251"/>
      <c r="F150" s="253" t="s">
        <v>170</v>
      </c>
      <c r="G150" s="251"/>
      <c r="H150" s="254">
        <v>3613.491</v>
      </c>
      <c r="I150" s="255"/>
      <c r="J150" s="251"/>
      <c r="K150" s="251"/>
      <c r="L150" s="256"/>
      <c r="M150" s="257"/>
      <c r="N150" s="258"/>
      <c r="O150" s="258"/>
      <c r="P150" s="258"/>
      <c r="Q150" s="258"/>
      <c r="R150" s="258"/>
      <c r="S150" s="258"/>
      <c r="T150" s="259"/>
      <c r="U150" s="13"/>
      <c r="V150" s="13"/>
      <c r="W150" s="13"/>
      <c r="X150" s="13"/>
      <c r="Y150" s="13"/>
      <c r="Z150" s="13"/>
      <c r="AA150" s="13"/>
      <c r="AB150" s="13"/>
      <c r="AC150" s="13"/>
      <c r="AD150" s="13"/>
      <c r="AE150" s="13"/>
      <c r="AT150" s="260" t="s">
        <v>145</v>
      </c>
      <c r="AU150" s="260" t="s">
        <v>82</v>
      </c>
      <c r="AV150" s="13" t="s">
        <v>82</v>
      </c>
      <c r="AW150" s="13" t="s">
        <v>4</v>
      </c>
      <c r="AX150" s="13" t="s">
        <v>78</v>
      </c>
      <c r="AY150" s="260" t="s">
        <v>125</v>
      </c>
    </row>
    <row r="151" spans="1:65" s="2" customFormat="1" ht="21.75" customHeight="1">
      <c r="A151" s="37"/>
      <c r="B151" s="38"/>
      <c r="C151" s="232" t="s">
        <v>171</v>
      </c>
      <c r="D151" s="232" t="s">
        <v>127</v>
      </c>
      <c r="E151" s="233" t="s">
        <v>172</v>
      </c>
      <c r="F151" s="234" t="s">
        <v>173</v>
      </c>
      <c r="G151" s="235" t="s">
        <v>130</v>
      </c>
      <c r="H151" s="236">
        <v>207.8</v>
      </c>
      <c r="I151" s="237"/>
      <c r="J151" s="238">
        <f>ROUND(I151*H151,2)</f>
        <v>0</v>
      </c>
      <c r="K151" s="239"/>
      <c r="L151" s="43"/>
      <c r="M151" s="240" t="s">
        <v>1</v>
      </c>
      <c r="N151" s="241" t="s">
        <v>38</v>
      </c>
      <c r="O151" s="90"/>
      <c r="P151" s="242">
        <f>O151*H151</f>
        <v>0</v>
      </c>
      <c r="Q151" s="242">
        <v>0</v>
      </c>
      <c r="R151" s="242">
        <f>Q151*H151</f>
        <v>0</v>
      </c>
      <c r="S151" s="242">
        <v>0</v>
      </c>
      <c r="T151" s="243">
        <f>S151*H151</f>
        <v>0</v>
      </c>
      <c r="U151" s="37"/>
      <c r="V151" s="37"/>
      <c r="W151" s="37"/>
      <c r="X151" s="37"/>
      <c r="Y151" s="37"/>
      <c r="Z151" s="37"/>
      <c r="AA151" s="37"/>
      <c r="AB151" s="37"/>
      <c r="AC151" s="37"/>
      <c r="AD151" s="37"/>
      <c r="AE151" s="37"/>
      <c r="AR151" s="244" t="s">
        <v>131</v>
      </c>
      <c r="AT151" s="244" t="s">
        <v>127</v>
      </c>
      <c r="AU151" s="244" t="s">
        <v>82</v>
      </c>
      <c r="AY151" s="16" t="s">
        <v>125</v>
      </c>
      <c r="BE151" s="245">
        <f>IF(N151="základní",J151,0)</f>
        <v>0</v>
      </c>
      <c r="BF151" s="245">
        <f>IF(N151="snížená",J151,0)</f>
        <v>0</v>
      </c>
      <c r="BG151" s="245">
        <f>IF(N151="zákl. přenesená",J151,0)</f>
        <v>0</v>
      </c>
      <c r="BH151" s="245">
        <f>IF(N151="sníž. přenesená",J151,0)</f>
        <v>0</v>
      </c>
      <c r="BI151" s="245">
        <f>IF(N151="nulová",J151,0)</f>
        <v>0</v>
      </c>
      <c r="BJ151" s="16" t="s">
        <v>78</v>
      </c>
      <c r="BK151" s="245">
        <f>ROUND(I151*H151,2)</f>
        <v>0</v>
      </c>
      <c r="BL151" s="16" t="s">
        <v>131</v>
      </c>
      <c r="BM151" s="244" t="s">
        <v>174</v>
      </c>
    </row>
    <row r="152" spans="1:47" s="2" customFormat="1" ht="12">
      <c r="A152" s="37"/>
      <c r="B152" s="38"/>
      <c r="C152" s="39"/>
      <c r="D152" s="246" t="s">
        <v>133</v>
      </c>
      <c r="E152" s="39"/>
      <c r="F152" s="247" t="s">
        <v>175</v>
      </c>
      <c r="G152" s="39"/>
      <c r="H152" s="39"/>
      <c r="I152" s="140"/>
      <c r="J152" s="39"/>
      <c r="K152" s="39"/>
      <c r="L152" s="43"/>
      <c r="M152" s="248"/>
      <c r="N152" s="249"/>
      <c r="O152" s="90"/>
      <c r="P152" s="90"/>
      <c r="Q152" s="90"/>
      <c r="R152" s="90"/>
      <c r="S152" s="90"/>
      <c r="T152" s="91"/>
      <c r="U152" s="37"/>
      <c r="V152" s="37"/>
      <c r="W152" s="37"/>
      <c r="X152" s="37"/>
      <c r="Y152" s="37"/>
      <c r="Z152" s="37"/>
      <c r="AA152" s="37"/>
      <c r="AB152" s="37"/>
      <c r="AC152" s="37"/>
      <c r="AD152" s="37"/>
      <c r="AE152" s="37"/>
      <c r="AT152" s="16" t="s">
        <v>133</v>
      </c>
      <c r="AU152" s="16" t="s">
        <v>82</v>
      </c>
    </row>
    <row r="153" spans="1:65" s="2" customFormat="1" ht="16.5" customHeight="1">
      <c r="A153" s="37"/>
      <c r="B153" s="38"/>
      <c r="C153" s="272" t="s">
        <v>176</v>
      </c>
      <c r="D153" s="272" t="s">
        <v>177</v>
      </c>
      <c r="E153" s="273" t="s">
        <v>178</v>
      </c>
      <c r="F153" s="274" t="s">
        <v>179</v>
      </c>
      <c r="G153" s="275" t="s">
        <v>180</v>
      </c>
      <c r="H153" s="276">
        <v>6.234</v>
      </c>
      <c r="I153" s="277"/>
      <c r="J153" s="278">
        <f>ROUND(I153*H153,2)</f>
        <v>0</v>
      </c>
      <c r="K153" s="279"/>
      <c r="L153" s="280"/>
      <c r="M153" s="281" t="s">
        <v>1</v>
      </c>
      <c r="N153" s="282" t="s">
        <v>38</v>
      </c>
      <c r="O153" s="90"/>
      <c r="P153" s="242">
        <f>O153*H153</f>
        <v>0</v>
      </c>
      <c r="Q153" s="242">
        <v>0.001</v>
      </c>
      <c r="R153" s="242">
        <f>Q153*H153</f>
        <v>0.006234</v>
      </c>
      <c r="S153" s="242">
        <v>0</v>
      </c>
      <c r="T153" s="243">
        <f>S153*H153</f>
        <v>0</v>
      </c>
      <c r="U153" s="37"/>
      <c r="V153" s="37"/>
      <c r="W153" s="37"/>
      <c r="X153" s="37"/>
      <c r="Y153" s="37"/>
      <c r="Z153" s="37"/>
      <c r="AA153" s="37"/>
      <c r="AB153" s="37"/>
      <c r="AC153" s="37"/>
      <c r="AD153" s="37"/>
      <c r="AE153" s="37"/>
      <c r="AR153" s="244" t="s">
        <v>176</v>
      </c>
      <c r="AT153" s="244" t="s">
        <v>177</v>
      </c>
      <c r="AU153" s="244" t="s">
        <v>82</v>
      </c>
      <c r="AY153" s="16" t="s">
        <v>125</v>
      </c>
      <c r="BE153" s="245">
        <f>IF(N153="základní",J153,0)</f>
        <v>0</v>
      </c>
      <c r="BF153" s="245">
        <f>IF(N153="snížená",J153,0)</f>
        <v>0</v>
      </c>
      <c r="BG153" s="245">
        <f>IF(N153="zákl. přenesená",J153,0)</f>
        <v>0</v>
      </c>
      <c r="BH153" s="245">
        <f>IF(N153="sníž. přenesená",J153,0)</f>
        <v>0</v>
      </c>
      <c r="BI153" s="245">
        <f>IF(N153="nulová",J153,0)</f>
        <v>0</v>
      </c>
      <c r="BJ153" s="16" t="s">
        <v>78</v>
      </c>
      <c r="BK153" s="245">
        <f>ROUND(I153*H153,2)</f>
        <v>0</v>
      </c>
      <c r="BL153" s="16" t="s">
        <v>131</v>
      </c>
      <c r="BM153" s="244" t="s">
        <v>181</v>
      </c>
    </row>
    <row r="154" spans="1:47" s="2" customFormat="1" ht="12">
      <c r="A154" s="37"/>
      <c r="B154" s="38"/>
      <c r="C154" s="39"/>
      <c r="D154" s="246" t="s">
        <v>133</v>
      </c>
      <c r="E154" s="39"/>
      <c r="F154" s="247" t="s">
        <v>179</v>
      </c>
      <c r="G154" s="39"/>
      <c r="H154" s="39"/>
      <c r="I154" s="140"/>
      <c r="J154" s="39"/>
      <c r="K154" s="39"/>
      <c r="L154" s="43"/>
      <c r="M154" s="248"/>
      <c r="N154" s="249"/>
      <c r="O154" s="90"/>
      <c r="P154" s="90"/>
      <c r="Q154" s="90"/>
      <c r="R154" s="90"/>
      <c r="S154" s="90"/>
      <c r="T154" s="91"/>
      <c r="U154" s="37"/>
      <c r="V154" s="37"/>
      <c r="W154" s="37"/>
      <c r="X154" s="37"/>
      <c r="Y154" s="37"/>
      <c r="Z154" s="37"/>
      <c r="AA154" s="37"/>
      <c r="AB154" s="37"/>
      <c r="AC154" s="37"/>
      <c r="AD154" s="37"/>
      <c r="AE154" s="37"/>
      <c r="AT154" s="16" t="s">
        <v>133</v>
      </c>
      <c r="AU154" s="16" t="s">
        <v>82</v>
      </c>
    </row>
    <row r="155" spans="1:51" s="13" customFormat="1" ht="12">
      <c r="A155" s="13"/>
      <c r="B155" s="250"/>
      <c r="C155" s="251"/>
      <c r="D155" s="246" t="s">
        <v>145</v>
      </c>
      <c r="E155" s="251"/>
      <c r="F155" s="253" t="s">
        <v>182</v>
      </c>
      <c r="G155" s="251"/>
      <c r="H155" s="254">
        <v>6.234</v>
      </c>
      <c r="I155" s="255"/>
      <c r="J155" s="251"/>
      <c r="K155" s="251"/>
      <c r="L155" s="256"/>
      <c r="M155" s="257"/>
      <c r="N155" s="258"/>
      <c r="O155" s="258"/>
      <c r="P155" s="258"/>
      <c r="Q155" s="258"/>
      <c r="R155" s="258"/>
      <c r="S155" s="258"/>
      <c r="T155" s="259"/>
      <c r="U155" s="13"/>
      <c r="V155" s="13"/>
      <c r="W155" s="13"/>
      <c r="X155" s="13"/>
      <c r="Y155" s="13"/>
      <c r="Z155" s="13"/>
      <c r="AA155" s="13"/>
      <c r="AB155" s="13"/>
      <c r="AC155" s="13"/>
      <c r="AD155" s="13"/>
      <c r="AE155" s="13"/>
      <c r="AT155" s="260" t="s">
        <v>145</v>
      </c>
      <c r="AU155" s="260" t="s">
        <v>82</v>
      </c>
      <c r="AV155" s="13" t="s">
        <v>82</v>
      </c>
      <c r="AW155" s="13" t="s">
        <v>4</v>
      </c>
      <c r="AX155" s="13" t="s">
        <v>78</v>
      </c>
      <c r="AY155" s="260" t="s">
        <v>125</v>
      </c>
    </row>
    <row r="156" spans="1:65" s="2" customFormat="1" ht="21.75" customHeight="1">
      <c r="A156" s="37"/>
      <c r="B156" s="38"/>
      <c r="C156" s="232" t="s">
        <v>183</v>
      </c>
      <c r="D156" s="232" t="s">
        <v>127</v>
      </c>
      <c r="E156" s="233" t="s">
        <v>184</v>
      </c>
      <c r="F156" s="234" t="s">
        <v>185</v>
      </c>
      <c r="G156" s="235" t="s">
        <v>130</v>
      </c>
      <c r="H156" s="236">
        <v>207.8</v>
      </c>
      <c r="I156" s="237"/>
      <c r="J156" s="238">
        <f>ROUND(I156*H156,2)</f>
        <v>0</v>
      </c>
      <c r="K156" s="239"/>
      <c r="L156" s="43"/>
      <c r="M156" s="240" t="s">
        <v>1</v>
      </c>
      <c r="N156" s="241" t="s">
        <v>38</v>
      </c>
      <c r="O156" s="90"/>
      <c r="P156" s="242">
        <f>O156*H156</f>
        <v>0</v>
      </c>
      <c r="Q156" s="242">
        <v>0</v>
      </c>
      <c r="R156" s="242">
        <f>Q156*H156</f>
        <v>0</v>
      </c>
      <c r="S156" s="242">
        <v>0</v>
      </c>
      <c r="T156" s="243">
        <f>S156*H156</f>
        <v>0</v>
      </c>
      <c r="U156" s="37"/>
      <c r="V156" s="37"/>
      <c r="W156" s="37"/>
      <c r="X156" s="37"/>
      <c r="Y156" s="37"/>
      <c r="Z156" s="37"/>
      <c r="AA156" s="37"/>
      <c r="AB156" s="37"/>
      <c r="AC156" s="37"/>
      <c r="AD156" s="37"/>
      <c r="AE156" s="37"/>
      <c r="AR156" s="244" t="s">
        <v>131</v>
      </c>
      <c r="AT156" s="244" t="s">
        <v>127</v>
      </c>
      <c r="AU156" s="244" t="s">
        <v>82</v>
      </c>
      <c r="AY156" s="16" t="s">
        <v>125</v>
      </c>
      <c r="BE156" s="245">
        <f>IF(N156="základní",J156,0)</f>
        <v>0</v>
      </c>
      <c r="BF156" s="245">
        <f>IF(N156="snížená",J156,0)</f>
        <v>0</v>
      </c>
      <c r="BG156" s="245">
        <f>IF(N156="zákl. přenesená",J156,0)</f>
        <v>0</v>
      </c>
      <c r="BH156" s="245">
        <f>IF(N156="sníž. přenesená",J156,0)</f>
        <v>0</v>
      </c>
      <c r="BI156" s="245">
        <f>IF(N156="nulová",J156,0)</f>
        <v>0</v>
      </c>
      <c r="BJ156" s="16" t="s">
        <v>78</v>
      </c>
      <c r="BK156" s="245">
        <f>ROUND(I156*H156,2)</f>
        <v>0</v>
      </c>
      <c r="BL156" s="16" t="s">
        <v>131</v>
      </c>
      <c r="BM156" s="244" t="s">
        <v>186</v>
      </c>
    </row>
    <row r="157" spans="1:47" s="2" customFormat="1" ht="12">
      <c r="A157" s="37"/>
      <c r="B157" s="38"/>
      <c r="C157" s="39"/>
      <c r="D157" s="246" t="s">
        <v>133</v>
      </c>
      <c r="E157" s="39"/>
      <c r="F157" s="247" t="s">
        <v>187</v>
      </c>
      <c r="G157" s="39"/>
      <c r="H157" s="39"/>
      <c r="I157" s="140"/>
      <c r="J157" s="39"/>
      <c r="K157" s="39"/>
      <c r="L157" s="43"/>
      <c r="M157" s="248"/>
      <c r="N157" s="249"/>
      <c r="O157" s="90"/>
      <c r="P157" s="90"/>
      <c r="Q157" s="90"/>
      <c r="R157" s="90"/>
      <c r="S157" s="90"/>
      <c r="T157" s="91"/>
      <c r="U157" s="37"/>
      <c r="V157" s="37"/>
      <c r="W157" s="37"/>
      <c r="X157" s="37"/>
      <c r="Y157" s="37"/>
      <c r="Z157" s="37"/>
      <c r="AA157" s="37"/>
      <c r="AB157" s="37"/>
      <c r="AC157" s="37"/>
      <c r="AD157" s="37"/>
      <c r="AE157" s="37"/>
      <c r="AT157" s="16" t="s">
        <v>133</v>
      </c>
      <c r="AU157" s="16" t="s">
        <v>82</v>
      </c>
    </row>
    <row r="158" spans="1:65" s="2" customFormat="1" ht="16.5" customHeight="1">
      <c r="A158" s="37"/>
      <c r="B158" s="38"/>
      <c r="C158" s="232" t="s">
        <v>188</v>
      </c>
      <c r="D158" s="232" t="s">
        <v>127</v>
      </c>
      <c r="E158" s="233" t="s">
        <v>189</v>
      </c>
      <c r="F158" s="234" t="s">
        <v>190</v>
      </c>
      <c r="G158" s="235" t="s">
        <v>130</v>
      </c>
      <c r="H158" s="236">
        <v>551.1</v>
      </c>
      <c r="I158" s="237"/>
      <c r="J158" s="238">
        <f>ROUND(I158*H158,2)</f>
        <v>0</v>
      </c>
      <c r="K158" s="239"/>
      <c r="L158" s="43"/>
      <c r="M158" s="240" t="s">
        <v>1</v>
      </c>
      <c r="N158" s="241" t="s">
        <v>38</v>
      </c>
      <c r="O158" s="90"/>
      <c r="P158" s="242">
        <f>O158*H158</f>
        <v>0</v>
      </c>
      <c r="Q158" s="242">
        <v>0</v>
      </c>
      <c r="R158" s="242">
        <f>Q158*H158</f>
        <v>0</v>
      </c>
      <c r="S158" s="242">
        <v>0</v>
      </c>
      <c r="T158" s="243">
        <f>S158*H158</f>
        <v>0</v>
      </c>
      <c r="U158" s="37"/>
      <c r="V158" s="37"/>
      <c r="W158" s="37"/>
      <c r="X158" s="37"/>
      <c r="Y158" s="37"/>
      <c r="Z158" s="37"/>
      <c r="AA158" s="37"/>
      <c r="AB158" s="37"/>
      <c r="AC158" s="37"/>
      <c r="AD158" s="37"/>
      <c r="AE158" s="37"/>
      <c r="AR158" s="244" t="s">
        <v>131</v>
      </c>
      <c r="AT158" s="244" t="s">
        <v>127</v>
      </c>
      <c r="AU158" s="244" t="s">
        <v>82</v>
      </c>
      <c r="AY158" s="16" t="s">
        <v>125</v>
      </c>
      <c r="BE158" s="245">
        <f>IF(N158="základní",J158,0)</f>
        <v>0</v>
      </c>
      <c r="BF158" s="245">
        <f>IF(N158="snížená",J158,0)</f>
        <v>0</v>
      </c>
      <c r="BG158" s="245">
        <f>IF(N158="zákl. přenesená",J158,0)</f>
        <v>0</v>
      </c>
      <c r="BH158" s="245">
        <f>IF(N158="sníž. přenesená",J158,0)</f>
        <v>0</v>
      </c>
      <c r="BI158" s="245">
        <f>IF(N158="nulová",J158,0)</f>
        <v>0</v>
      </c>
      <c r="BJ158" s="16" t="s">
        <v>78</v>
      </c>
      <c r="BK158" s="245">
        <f>ROUND(I158*H158,2)</f>
        <v>0</v>
      </c>
      <c r="BL158" s="16" t="s">
        <v>131</v>
      </c>
      <c r="BM158" s="244" t="s">
        <v>191</v>
      </c>
    </row>
    <row r="159" spans="1:47" s="2" customFormat="1" ht="12">
      <c r="A159" s="37"/>
      <c r="B159" s="38"/>
      <c r="C159" s="39"/>
      <c r="D159" s="246" t="s">
        <v>133</v>
      </c>
      <c r="E159" s="39"/>
      <c r="F159" s="247" t="s">
        <v>192</v>
      </c>
      <c r="G159" s="39"/>
      <c r="H159" s="39"/>
      <c r="I159" s="140"/>
      <c r="J159" s="39"/>
      <c r="K159" s="39"/>
      <c r="L159" s="43"/>
      <c r="M159" s="248"/>
      <c r="N159" s="249"/>
      <c r="O159" s="90"/>
      <c r="P159" s="90"/>
      <c r="Q159" s="90"/>
      <c r="R159" s="90"/>
      <c r="S159" s="90"/>
      <c r="T159" s="91"/>
      <c r="U159" s="37"/>
      <c r="V159" s="37"/>
      <c r="W159" s="37"/>
      <c r="X159" s="37"/>
      <c r="Y159" s="37"/>
      <c r="Z159" s="37"/>
      <c r="AA159" s="37"/>
      <c r="AB159" s="37"/>
      <c r="AC159" s="37"/>
      <c r="AD159" s="37"/>
      <c r="AE159" s="37"/>
      <c r="AT159" s="16" t="s">
        <v>133</v>
      </c>
      <c r="AU159" s="16" t="s">
        <v>82</v>
      </c>
    </row>
    <row r="160" spans="1:51" s="13" customFormat="1" ht="12">
      <c r="A160" s="13"/>
      <c r="B160" s="250"/>
      <c r="C160" s="251"/>
      <c r="D160" s="246" t="s">
        <v>145</v>
      </c>
      <c r="E160" s="252" t="s">
        <v>1</v>
      </c>
      <c r="F160" s="253" t="s">
        <v>193</v>
      </c>
      <c r="G160" s="251"/>
      <c r="H160" s="254">
        <v>457.4</v>
      </c>
      <c r="I160" s="255"/>
      <c r="J160" s="251"/>
      <c r="K160" s="251"/>
      <c r="L160" s="256"/>
      <c r="M160" s="257"/>
      <c r="N160" s="258"/>
      <c r="O160" s="258"/>
      <c r="P160" s="258"/>
      <c r="Q160" s="258"/>
      <c r="R160" s="258"/>
      <c r="S160" s="258"/>
      <c r="T160" s="259"/>
      <c r="U160" s="13"/>
      <c r="V160" s="13"/>
      <c r="W160" s="13"/>
      <c r="X160" s="13"/>
      <c r="Y160" s="13"/>
      <c r="Z160" s="13"/>
      <c r="AA160" s="13"/>
      <c r="AB160" s="13"/>
      <c r="AC160" s="13"/>
      <c r="AD160" s="13"/>
      <c r="AE160" s="13"/>
      <c r="AT160" s="260" t="s">
        <v>145</v>
      </c>
      <c r="AU160" s="260" t="s">
        <v>82</v>
      </c>
      <c r="AV160" s="13" t="s">
        <v>82</v>
      </c>
      <c r="AW160" s="13" t="s">
        <v>30</v>
      </c>
      <c r="AX160" s="13" t="s">
        <v>73</v>
      </c>
      <c r="AY160" s="260" t="s">
        <v>125</v>
      </c>
    </row>
    <row r="161" spans="1:51" s="13" customFormat="1" ht="12">
      <c r="A161" s="13"/>
      <c r="B161" s="250"/>
      <c r="C161" s="251"/>
      <c r="D161" s="246" t="s">
        <v>145</v>
      </c>
      <c r="E161" s="252" t="s">
        <v>1</v>
      </c>
      <c r="F161" s="253" t="s">
        <v>194</v>
      </c>
      <c r="G161" s="251"/>
      <c r="H161" s="254">
        <v>93.7</v>
      </c>
      <c r="I161" s="255"/>
      <c r="J161" s="251"/>
      <c r="K161" s="251"/>
      <c r="L161" s="256"/>
      <c r="M161" s="257"/>
      <c r="N161" s="258"/>
      <c r="O161" s="258"/>
      <c r="P161" s="258"/>
      <c r="Q161" s="258"/>
      <c r="R161" s="258"/>
      <c r="S161" s="258"/>
      <c r="T161" s="259"/>
      <c r="U161" s="13"/>
      <c r="V161" s="13"/>
      <c r="W161" s="13"/>
      <c r="X161" s="13"/>
      <c r="Y161" s="13"/>
      <c r="Z161" s="13"/>
      <c r="AA161" s="13"/>
      <c r="AB161" s="13"/>
      <c r="AC161" s="13"/>
      <c r="AD161" s="13"/>
      <c r="AE161" s="13"/>
      <c r="AT161" s="260" t="s">
        <v>145</v>
      </c>
      <c r="AU161" s="260" t="s">
        <v>82</v>
      </c>
      <c r="AV161" s="13" t="s">
        <v>82</v>
      </c>
      <c r="AW161" s="13" t="s">
        <v>30</v>
      </c>
      <c r="AX161" s="13" t="s">
        <v>73</v>
      </c>
      <c r="AY161" s="260" t="s">
        <v>125</v>
      </c>
    </row>
    <row r="162" spans="1:51" s="14" customFormat="1" ht="12">
      <c r="A162" s="14"/>
      <c r="B162" s="261"/>
      <c r="C162" s="262"/>
      <c r="D162" s="246" t="s">
        <v>145</v>
      </c>
      <c r="E162" s="263" t="s">
        <v>1</v>
      </c>
      <c r="F162" s="264" t="s">
        <v>158</v>
      </c>
      <c r="G162" s="262"/>
      <c r="H162" s="265">
        <v>551.1</v>
      </c>
      <c r="I162" s="266"/>
      <c r="J162" s="262"/>
      <c r="K162" s="262"/>
      <c r="L162" s="267"/>
      <c r="M162" s="268"/>
      <c r="N162" s="269"/>
      <c r="O162" s="269"/>
      <c r="P162" s="269"/>
      <c r="Q162" s="269"/>
      <c r="R162" s="269"/>
      <c r="S162" s="269"/>
      <c r="T162" s="270"/>
      <c r="U162" s="14"/>
      <c r="V162" s="14"/>
      <c r="W162" s="14"/>
      <c r="X162" s="14"/>
      <c r="Y162" s="14"/>
      <c r="Z162" s="14"/>
      <c r="AA162" s="14"/>
      <c r="AB162" s="14"/>
      <c r="AC162" s="14"/>
      <c r="AD162" s="14"/>
      <c r="AE162" s="14"/>
      <c r="AT162" s="271" t="s">
        <v>145</v>
      </c>
      <c r="AU162" s="271" t="s">
        <v>82</v>
      </c>
      <c r="AV162" s="14" t="s">
        <v>131</v>
      </c>
      <c r="AW162" s="14" t="s">
        <v>30</v>
      </c>
      <c r="AX162" s="14" t="s">
        <v>78</v>
      </c>
      <c r="AY162" s="271" t="s">
        <v>125</v>
      </c>
    </row>
    <row r="163" spans="1:63" s="12" customFormat="1" ht="22.8" customHeight="1">
      <c r="A163" s="12"/>
      <c r="B163" s="216"/>
      <c r="C163" s="217"/>
      <c r="D163" s="218" t="s">
        <v>72</v>
      </c>
      <c r="E163" s="230" t="s">
        <v>165</v>
      </c>
      <c r="F163" s="230" t="s">
        <v>195</v>
      </c>
      <c r="G163" s="217"/>
      <c r="H163" s="217"/>
      <c r="I163" s="220"/>
      <c r="J163" s="231">
        <f>BK163</f>
        <v>0</v>
      </c>
      <c r="K163" s="217"/>
      <c r="L163" s="222"/>
      <c r="M163" s="223"/>
      <c r="N163" s="224"/>
      <c r="O163" s="224"/>
      <c r="P163" s="225">
        <f>SUM(P164:P203)</f>
        <v>0</v>
      </c>
      <c r="Q163" s="224"/>
      <c r="R163" s="225">
        <f>SUM(R164:R203)</f>
        <v>619.431722</v>
      </c>
      <c r="S163" s="224"/>
      <c r="T163" s="226">
        <f>SUM(T164:T203)</f>
        <v>0</v>
      </c>
      <c r="U163" s="12"/>
      <c r="V163" s="12"/>
      <c r="W163" s="12"/>
      <c r="X163" s="12"/>
      <c r="Y163" s="12"/>
      <c r="Z163" s="12"/>
      <c r="AA163" s="12"/>
      <c r="AB163" s="12"/>
      <c r="AC163" s="12"/>
      <c r="AD163" s="12"/>
      <c r="AE163" s="12"/>
      <c r="AR163" s="227" t="s">
        <v>78</v>
      </c>
      <c r="AT163" s="228" t="s">
        <v>72</v>
      </c>
      <c r="AU163" s="228" t="s">
        <v>78</v>
      </c>
      <c r="AY163" s="227" t="s">
        <v>125</v>
      </c>
      <c r="BK163" s="229">
        <f>SUM(BK164:BK203)</f>
        <v>0</v>
      </c>
    </row>
    <row r="164" spans="1:65" s="2" customFormat="1" ht="16.5" customHeight="1">
      <c r="A164" s="37"/>
      <c r="B164" s="38"/>
      <c r="C164" s="232" t="s">
        <v>196</v>
      </c>
      <c r="D164" s="232" t="s">
        <v>127</v>
      </c>
      <c r="E164" s="233" t="s">
        <v>197</v>
      </c>
      <c r="F164" s="234" t="s">
        <v>198</v>
      </c>
      <c r="G164" s="235" t="s">
        <v>130</v>
      </c>
      <c r="H164" s="236">
        <v>93.7</v>
      </c>
      <c r="I164" s="237"/>
      <c r="J164" s="238">
        <f>ROUND(I164*H164,2)</f>
        <v>0</v>
      </c>
      <c r="K164" s="239"/>
      <c r="L164" s="43"/>
      <c r="M164" s="240" t="s">
        <v>1</v>
      </c>
      <c r="N164" s="241" t="s">
        <v>38</v>
      </c>
      <c r="O164" s="90"/>
      <c r="P164" s="242">
        <f>O164*H164</f>
        <v>0</v>
      </c>
      <c r="Q164" s="242">
        <v>0.08003</v>
      </c>
      <c r="R164" s="242">
        <f>Q164*H164</f>
        <v>7.498811000000001</v>
      </c>
      <c r="S164" s="242">
        <v>0</v>
      </c>
      <c r="T164" s="243">
        <f>S164*H164</f>
        <v>0</v>
      </c>
      <c r="U164" s="37"/>
      <c r="V164" s="37"/>
      <c r="W164" s="37"/>
      <c r="X164" s="37"/>
      <c r="Y164" s="37"/>
      <c r="Z164" s="37"/>
      <c r="AA164" s="37"/>
      <c r="AB164" s="37"/>
      <c r="AC164" s="37"/>
      <c r="AD164" s="37"/>
      <c r="AE164" s="37"/>
      <c r="AR164" s="244" t="s">
        <v>131</v>
      </c>
      <c r="AT164" s="244" t="s">
        <v>127</v>
      </c>
      <c r="AU164" s="244" t="s">
        <v>82</v>
      </c>
      <c r="AY164" s="16" t="s">
        <v>125</v>
      </c>
      <c r="BE164" s="245">
        <f>IF(N164="základní",J164,0)</f>
        <v>0</v>
      </c>
      <c r="BF164" s="245">
        <f>IF(N164="snížená",J164,0)</f>
        <v>0</v>
      </c>
      <c r="BG164" s="245">
        <f>IF(N164="zákl. přenesená",J164,0)</f>
        <v>0</v>
      </c>
      <c r="BH164" s="245">
        <f>IF(N164="sníž. přenesená",J164,0)</f>
        <v>0</v>
      </c>
      <c r="BI164" s="245">
        <f>IF(N164="nulová",J164,0)</f>
        <v>0</v>
      </c>
      <c r="BJ164" s="16" t="s">
        <v>78</v>
      </c>
      <c r="BK164" s="245">
        <f>ROUND(I164*H164,2)</f>
        <v>0</v>
      </c>
      <c r="BL164" s="16" t="s">
        <v>131</v>
      </c>
      <c r="BM164" s="244" t="s">
        <v>199</v>
      </c>
    </row>
    <row r="165" spans="1:47" s="2" customFormat="1" ht="12">
      <c r="A165" s="37"/>
      <c r="B165" s="38"/>
      <c r="C165" s="39"/>
      <c r="D165" s="246" t="s">
        <v>133</v>
      </c>
      <c r="E165" s="39"/>
      <c r="F165" s="247" t="s">
        <v>200</v>
      </c>
      <c r="G165" s="39"/>
      <c r="H165" s="39"/>
      <c r="I165" s="140"/>
      <c r="J165" s="39"/>
      <c r="K165" s="39"/>
      <c r="L165" s="43"/>
      <c r="M165" s="248"/>
      <c r="N165" s="249"/>
      <c r="O165" s="90"/>
      <c r="P165" s="90"/>
      <c r="Q165" s="90"/>
      <c r="R165" s="90"/>
      <c r="S165" s="90"/>
      <c r="T165" s="91"/>
      <c r="U165" s="37"/>
      <c r="V165" s="37"/>
      <c r="W165" s="37"/>
      <c r="X165" s="37"/>
      <c r="Y165" s="37"/>
      <c r="Z165" s="37"/>
      <c r="AA165" s="37"/>
      <c r="AB165" s="37"/>
      <c r="AC165" s="37"/>
      <c r="AD165" s="37"/>
      <c r="AE165" s="37"/>
      <c r="AT165" s="16" t="s">
        <v>133</v>
      </c>
      <c r="AU165" s="16" t="s">
        <v>82</v>
      </c>
    </row>
    <row r="166" spans="1:65" s="2" customFormat="1" ht="16.5" customHeight="1">
      <c r="A166" s="37"/>
      <c r="B166" s="38"/>
      <c r="C166" s="232" t="s">
        <v>201</v>
      </c>
      <c r="D166" s="232" t="s">
        <v>127</v>
      </c>
      <c r="E166" s="233" t="s">
        <v>202</v>
      </c>
      <c r="F166" s="234" t="s">
        <v>203</v>
      </c>
      <c r="G166" s="235" t="s">
        <v>130</v>
      </c>
      <c r="H166" s="236">
        <v>551.1</v>
      </c>
      <c r="I166" s="237"/>
      <c r="J166" s="238">
        <f>ROUND(I166*H166,2)</f>
        <v>0</v>
      </c>
      <c r="K166" s="239"/>
      <c r="L166" s="43"/>
      <c r="M166" s="240" t="s">
        <v>1</v>
      </c>
      <c r="N166" s="241" t="s">
        <v>38</v>
      </c>
      <c r="O166" s="90"/>
      <c r="P166" s="242">
        <f>O166*H166</f>
        <v>0</v>
      </c>
      <c r="Q166" s="242">
        <v>0.378</v>
      </c>
      <c r="R166" s="242">
        <f>Q166*H166</f>
        <v>208.3158</v>
      </c>
      <c r="S166" s="242">
        <v>0</v>
      </c>
      <c r="T166" s="243">
        <f>S166*H166</f>
        <v>0</v>
      </c>
      <c r="U166" s="37"/>
      <c r="V166" s="37"/>
      <c r="W166" s="37"/>
      <c r="X166" s="37"/>
      <c r="Y166" s="37"/>
      <c r="Z166" s="37"/>
      <c r="AA166" s="37"/>
      <c r="AB166" s="37"/>
      <c r="AC166" s="37"/>
      <c r="AD166" s="37"/>
      <c r="AE166" s="37"/>
      <c r="AR166" s="244" t="s">
        <v>131</v>
      </c>
      <c r="AT166" s="244" t="s">
        <v>127</v>
      </c>
      <c r="AU166" s="244" t="s">
        <v>82</v>
      </c>
      <c r="AY166" s="16" t="s">
        <v>125</v>
      </c>
      <c r="BE166" s="245">
        <f>IF(N166="základní",J166,0)</f>
        <v>0</v>
      </c>
      <c r="BF166" s="245">
        <f>IF(N166="snížená",J166,0)</f>
        <v>0</v>
      </c>
      <c r="BG166" s="245">
        <f>IF(N166="zákl. přenesená",J166,0)</f>
        <v>0</v>
      </c>
      <c r="BH166" s="245">
        <f>IF(N166="sníž. přenesená",J166,0)</f>
        <v>0</v>
      </c>
      <c r="BI166" s="245">
        <f>IF(N166="nulová",J166,0)</f>
        <v>0</v>
      </c>
      <c r="BJ166" s="16" t="s">
        <v>78</v>
      </c>
      <c r="BK166" s="245">
        <f>ROUND(I166*H166,2)</f>
        <v>0</v>
      </c>
      <c r="BL166" s="16" t="s">
        <v>131</v>
      </c>
      <c r="BM166" s="244" t="s">
        <v>204</v>
      </c>
    </row>
    <row r="167" spans="1:47" s="2" customFormat="1" ht="12">
      <c r="A167" s="37"/>
      <c r="B167" s="38"/>
      <c r="C167" s="39"/>
      <c r="D167" s="246" t="s">
        <v>133</v>
      </c>
      <c r="E167" s="39"/>
      <c r="F167" s="247" t="s">
        <v>205</v>
      </c>
      <c r="G167" s="39"/>
      <c r="H167" s="39"/>
      <c r="I167" s="140"/>
      <c r="J167" s="39"/>
      <c r="K167" s="39"/>
      <c r="L167" s="43"/>
      <c r="M167" s="248"/>
      <c r="N167" s="249"/>
      <c r="O167" s="90"/>
      <c r="P167" s="90"/>
      <c r="Q167" s="90"/>
      <c r="R167" s="90"/>
      <c r="S167" s="90"/>
      <c r="T167" s="91"/>
      <c r="U167" s="37"/>
      <c r="V167" s="37"/>
      <c r="W167" s="37"/>
      <c r="X167" s="37"/>
      <c r="Y167" s="37"/>
      <c r="Z167" s="37"/>
      <c r="AA167" s="37"/>
      <c r="AB167" s="37"/>
      <c r="AC167" s="37"/>
      <c r="AD167" s="37"/>
      <c r="AE167" s="37"/>
      <c r="AT167" s="16" t="s">
        <v>133</v>
      </c>
      <c r="AU167" s="16" t="s">
        <v>82</v>
      </c>
    </row>
    <row r="168" spans="1:51" s="13" customFormat="1" ht="12">
      <c r="A168" s="13"/>
      <c r="B168" s="250"/>
      <c r="C168" s="251"/>
      <c r="D168" s="246" t="s">
        <v>145</v>
      </c>
      <c r="E168" s="252" t="s">
        <v>1</v>
      </c>
      <c r="F168" s="253" t="s">
        <v>193</v>
      </c>
      <c r="G168" s="251"/>
      <c r="H168" s="254">
        <v>457.4</v>
      </c>
      <c r="I168" s="255"/>
      <c r="J168" s="251"/>
      <c r="K168" s="251"/>
      <c r="L168" s="256"/>
      <c r="M168" s="257"/>
      <c r="N168" s="258"/>
      <c r="O168" s="258"/>
      <c r="P168" s="258"/>
      <c r="Q168" s="258"/>
      <c r="R168" s="258"/>
      <c r="S168" s="258"/>
      <c r="T168" s="259"/>
      <c r="U168" s="13"/>
      <c r="V168" s="13"/>
      <c r="W168" s="13"/>
      <c r="X168" s="13"/>
      <c r="Y168" s="13"/>
      <c r="Z168" s="13"/>
      <c r="AA168" s="13"/>
      <c r="AB168" s="13"/>
      <c r="AC168" s="13"/>
      <c r="AD168" s="13"/>
      <c r="AE168" s="13"/>
      <c r="AT168" s="260" t="s">
        <v>145</v>
      </c>
      <c r="AU168" s="260" t="s">
        <v>82</v>
      </c>
      <c r="AV168" s="13" t="s">
        <v>82</v>
      </c>
      <c r="AW168" s="13" t="s">
        <v>30</v>
      </c>
      <c r="AX168" s="13" t="s">
        <v>73</v>
      </c>
      <c r="AY168" s="260" t="s">
        <v>125</v>
      </c>
    </row>
    <row r="169" spans="1:51" s="13" customFormat="1" ht="12">
      <c r="A169" s="13"/>
      <c r="B169" s="250"/>
      <c r="C169" s="251"/>
      <c r="D169" s="246" t="s">
        <v>145</v>
      </c>
      <c r="E169" s="252" t="s">
        <v>1</v>
      </c>
      <c r="F169" s="253" t="s">
        <v>194</v>
      </c>
      <c r="G169" s="251"/>
      <c r="H169" s="254">
        <v>93.7</v>
      </c>
      <c r="I169" s="255"/>
      <c r="J169" s="251"/>
      <c r="K169" s="251"/>
      <c r="L169" s="256"/>
      <c r="M169" s="257"/>
      <c r="N169" s="258"/>
      <c r="O169" s="258"/>
      <c r="P169" s="258"/>
      <c r="Q169" s="258"/>
      <c r="R169" s="258"/>
      <c r="S169" s="258"/>
      <c r="T169" s="259"/>
      <c r="U169" s="13"/>
      <c r="V169" s="13"/>
      <c r="W169" s="13"/>
      <c r="X169" s="13"/>
      <c r="Y169" s="13"/>
      <c r="Z169" s="13"/>
      <c r="AA169" s="13"/>
      <c r="AB169" s="13"/>
      <c r="AC169" s="13"/>
      <c r="AD169" s="13"/>
      <c r="AE169" s="13"/>
      <c r="AT169" s="260" t="s">
        <v>145</v>
      </c>
      <c r="AU169" s="260" t="s">
        <v>82</v>
      </c>
      <c r="AV169" s="13" t="s">
        <v>82</v>
      </c>
      <c r="AW169" s="13" t="s">
        <v>30</v>
      </c>
      <c r="AX169" s="13" t="s">
        <v>73</v>
      </c>
      <c r="AY169" s="260" t="s">
        <v>125</v>
      </c>
    </row>
    <row r="170" spans="1:51" s="14" customFormat="1" ht="12">
      <c r="A170" s="14"/>
      <c r="B170" s="261"/>
      <c r="C170" s="262"/>
      <c r="D170" s="246" t="s">
        <v>145</v>
      </c>
      <c r="E170" s="263" t="s">
        <v>1</v>
      </c>
      <c r="F170" s="264" t="s">
        <v>158</v>
      </c>
      <c r="G170" s="262"/>
      <c r="H170" s="265">
        <v>551.1</v>
      </c>
      <c r="I170" s="266"/>
      <c r="J170" s="262"/>
      <c r="K170" s="262"/>
      <c r="L170" s="267"/>
      <c r="M170" s="268"/>
      <c r="N170" s="269"/>
      <c r="O170" s="269"/>
      <c r="P170" s="269"/>
      <c r="Q170" s="269"/>
      <c r="R170" s="269"/>
      <c r="S170" s="269"/>
      <c r="T170" s="270"/>
      <c r="U170" s="14"/>
      <c r="V170" s="14"/>
      <c r="W170" s="14"/>
      <c r="X170" s="14"/>
      <c r="Y170" s="14"/>
      <c r="Z170" s="14"/>
      <c r="AA170" s="14"/>
      <c r="AB170" s="14"/>
      <c r="AC170" s="14"/>
      <c r="AD170" s="14"/>
      <c r="AE170" s="14"/>
      <c r="AT170" s="271" t="s">
        <v>145</v>
      </c>
      <c r="AU170" s="271" t="s">
        <v>82</v>
      </c>
      <c r="AV170" s="14" t="s">
        <v>131</v>
      </c>
      <c r="AW170" s="14" t="s">
        <v>30</v>
      </c>
      <c r="AX170" s="14" t="s">
        <v>78</v>
      </c>
      <c r="AY170" s="271" t="s">
        <v>125</v>
      </c>
    </row>
    <row r="171" spans="1:65" s="2" customFormat="1" ht="16.5" customHeight="1">
      <c r="A171" s="37"/>
      <c r="B171" s="38"/>
      <c r="C171" s="232" t="s">
        <v>206</v>
      </c>
      <c r="D171" s="232" t="s">
        <v>127</v>
      </c>
      <c r="E171" s="233" t="s">
        <v>207</v>
      </c>
      <c r="F171" s="234" t="s">
        <v>208</v>
      </c>
      <c r="G171" s="235" t="s">
        <v>130</v>
      </c>
      <c r="H171" s="236">
        <v>72.2</v>
      </c>
      <c r="I171" s="237"/>
      <c r="J171" s="238">
        <f>ROUND(I171*H171,2)</f>
        <v>0</v>
      </c>
      <c r="K171" s="239"/>
      <c r="L171" s="43"/>
      <c r="M171" s="240" t="s">
        <v>1</v>
      </c>
      <c r="N171" s="241" t="s">
        <v>38</v>
      </c>
      <c r="O171" s="90"/>
      <c r="P171" s="242">
        <f>O171*H171</f>
        <v>0</v>
      </c>
      <c r="Q171" s="242">
        <v>0.4726</v>
      </c>
      <c r="R171" s="242">
        <f>Q171*H171</f>
        <v>34.12172</v>
      </c>
      <c r="S171" s="242">
        <v>0</v>
      </c>
      <c r="T171" s="243">
        <f>S171*H171</f>
        <v>0</v>
      </c>
      <c r="U171" s="37"/>
      <c r="V171" s="37"/>
      <c r="W171" s="37"/>
      <c r="X171" s="37"/>
      <c r="Y171" s="37"/>
      <c r="Z171" s="37"/>
      <c r="AA171" s="37"/>
      <c r="AB171" s="37"/>
      <c r="AC171" s="37"/>
      <c r="AD171" s="37"/>
      <c r="AE171" s="37"/>
      <c r="AR171" s="244" t="s">
        <v>131</v>
      </c>
      <c r="AT171" s="244" t="s">
        <v>127</v>
      </c>
      <c r="AU171" s="244" t="s">
        <v>82</v>
      </c>
      <c r="AY171" s="16" t="s">
        <v>125</v>
      </c>
      <c r="BE171" s="245">
        <f>IF(N171="základní",J171,0)</f>
        <v>0</v>
      </c>
      <c r="BF171" s="245">
        <f>IF(N171="snížená",J171,0)</f>
        <v>0</v>
      </c>
      <c r="BG171" s="245">
        <f>IF(N171="zákl. přenesená",J171,0)</f>
        <v>0</v>
      </c>
      <c r="BH171" s="245">
        <f>IF(N171="sníž. přenesená",J171,0)</f>
        <v>0</v>
      </c>
      <c r="BI171" s="245">
        <f>IF(N171="nulová",J171,0)</f>
        <v>0</v>
      </c>
      <c r="BJ171" s="16" t="s">
        <v>78</v>
      </c>
      <c r="BK171" s="245">
        <f>ROUND(I171*H171,2)</f>
        <v>0</v>
      </c>
      <c r="BL171" s="16" t="s">
        <v>131</v>
      </c>
      <c r="BM171" s="244" t="s">
        <v>209</v>
      </c>
    </row>
    <row r="172" spans="1:47" s="2" customFormat="1" ht="12">
      <c r="A172" s="37"/>
      <c r="B172" s="38"/>
      <c r="C172" s="39"/>
      <c r="D172" s="246" t="s">
        <v>133</v>
      </c>
      <c r="E172" s="39"/>
      <c r="F172" s="247" t="s">
        <v>210</v>
      </c>
      <c r="G172" s="39"/>
      <c r="H172" s="39"/>
      <c r="I172" s="140"/>
      <c r="J172" s="39"/>
      <c r="K172" s="39"/>
      <c r="L172" s="43"/>
      <c r="M172" s="248"/>
      <c r="N172" s="249"/>
      <c r="O172" s="90"/>
      <c r="P172" s="90"/>
      <c r="Q172" s="90"/>
      <c r="R172" s="90"/>
      <c r="S172" s="90"/>
      <c r="T172" s="91"/>
      <c r="U172" s="37"/>
      <c r="V172" s="37"/>
      <c r="W172" s="37"/>
      <c r="X172" s="37"/>
      <c r="Y172" s="37"/>
      <c r="Z172" s="37"/>
      <c r="AA172" s="37"/>
      <c r="AB172" s="37"/>
      <c r="AC172" s="37"/>
      <c r="AD172" s="37"/>
      <c r="AE172" s="37"/>
      <c r="AT172" s="16" t="s">
        <v>133</v>
      </c>
      <c r="AU172" s="16" t="s">
        <v>82</v>
      </c>
    </row>
    <row r="173" spans="1:65" s="2" customFormat="1" ht="21.75" customHeight="1">
      <c r="A173" s="37"/>
      <c r="B173" s="38"/>
      <c r="C173" s="232" t="s">
        <v>211</v>
      </c>
      <c r="D173" s="232" t="s">
        <v>127</v>
      </c>
      <c r="E173" s="233" t="s">
        <v>212</v>
      </c>
      <c r="F173" s="234" t="s">
        <v>213</v>
      </c>
      <c r="G173" s="235" t="s">
        <v>130</v>
      </c>
      <c r="H173" s="236">
        <v>408.2</v>
      </c>
      <c r="I173" s="237"/>
      <c r="J173" s="238">
        <f>ROUND(I173*H173,2)</f>
        <v>0</v>
      </c>
      <c r="K173" s="239"/>
      <c r="L173" s="43"/>
      <c r="M173" s="240" t="s">
        <v>1</v>
      </c>
      <c r="N173" s="241" t="s">
        <v>38</v>
      </c>
      <c r="O173" s="90"/>
      <c r="P173" s="242">
        <f>O173*H173</f>
        <v>0</v>
      </c>
      <c r="Q173" s="242">
        <v>0.18463</v>
      </c>
      <c r="R173" s="242">
        <f>Q173*H173</f>
        <v>75.365966</v>
      </c>
      <c r="S173" s="242">
        <v>0</v>
      </c>
      <c r="T173" s="243">
        <f>S173*H173</f>
        <v>0</v>
      </c>
      <c r="U173" s="37"/>
      <c r="V173" s="37"/>
      <c r="W173" s="37"/>
      <c r="X173" s="37"/>
      <c r="Y173" s="37"/>
      <c r="Z173" s="37"/>
      <c r="AA173" s="37"/>
      <c r="AB173" s="37"/>
      <c r="AC173" s="37"/>
      <c r="AD173" s="37"/>
      <c r="AE173" s="37"/>
      <c r="AR173" s="244" t="s">
        <v>131</v>
      </c>
      <c r="AT173" s="244" t="s">
        <v>127</v>
      </c>
      <c r="AU173" s="244" t="s">
        <v>82</v>
      </c>
      <c r="AY173" s="16" t="s">
        <v>125</v>
      </c>
      <c r="BE173" s="245">
        <f>IF(N173="základní",J173,0)</f>
        <v>0</v>
      </c>
      <c r="BF173" s="245">
        <f>IF(N173="snížená",J173,0)</f>
        <v>0</v>
      </c>
      <c r="BG173" s="245">
        <f>IF(N173="zákl. přenesená",J173,0)</f>
        <v>0</v>
      </c>
      <c r="BH173" s="245">
        <f>IF(N173="sníž. přenesená",J173,0)</f>
        <v>0</v>
      </c>
      <c r="BI173" s="245">
        <f>IF(N173="nulová",J173,0)</f>
        <v>0</v>
      </c>
      <c r="BJ173" s="16" t="s">
        <v>78</v>
      </c>
      <c r="BK173" s="245">
        <f>ROUND(I173*H173,2)</f>
        <v>0</v>
      </c>
      <c r="BL173" s="16" t="s">
        <v>131</v>
      </c>
      <c r="BM173" s="244" t="s">
        <v>214</v>
      </c>
    </row>
    <row r="174" spans="1:47" s="2" customFormat="1" ht="12">
      <c r="A174" s="37"/>
      <c r="B174" s="38"/>
      <c r="C174" s="39"/>
      <c r="D174" s="246" t="s">
        <v>133</v>
      </c>
      <c r="E174" s="39"/>
      <c r="F174" s="247" t="s">
        <v>215</v>
      </c>
      <c r="G174" s="39"/>
      <c r="H174" s="39"/>
      <c r="I174" s="140"/>
      <c r="J174" s="39"/>
      <c r="K174" s="39"/>
      <c r="L174" s="43"/>
      <c r="M174" s="248"/>
      <c r="N174" s="249"/>
      <c r="O174" s="90"/>
      <c r="P174" s="90"/>
      <c r="Q174" s="90"/>
      <c r="R174" s="90"/>
      <c r="S174" s="90"/>
      <c r="T174" s="91"/>
      <c r="U174" s="37"/>
      <c r="V174" s="37"/>
      <c r="W174" s="37"/>
      <c r="X174" s="37"/>
      <c r="Y174" s="37"/>
      <c r="Z174" s="37"/>
      <c r="AA174" s="37"/>
      <c r="AB174" s="37"/>
      <c r="AC174" s="37"/>
      <c r="AD174" s="37"/>
      <c r="AE174" s="37"/>
      <c r="AT174" s="16" t="s">
        <v>133</v>
      </c>
      <c r="AU174" s="16" t="s">
        <v>82</v>
      </c>
    </row>
    <row r="175" spans="1:65" s="2" customFormat="1" ht="21.75" customHeight="1">
      <c r="A175" s="37"/>
      <c r="B175" s="38"/>
      <c r="C175" s="232" t="s">
        <v>216</v>
      </c>
      <c r="D175" s="232" t="s">
        <v>127</v>
      </c>
      <c r="E175" s="233" t="s">
        <v>217</v>
      </c>
      <c r="F175" s="234" t="s">
        <v>218</v>
      </c>
      <c r="G175" s="235" t="s">
        <v>130</v>
      </c>
      <c r="H175" s="236">
        <v>501.9</v>
      </c>
      <c r="I175" s="237"/>
      <c r="J175" s="238">
        <f>ROUND(I175*H175,2)</f>
        <v>0</v>
      </c>
      <c r="K175" s="239"/>
      <c r="L175" s="43"/>
      <c r="M175" s="240" t="s">
        <v>1</v>
      </c>
      <c r="N175" s="241" t="s">
        <v>38</v>
      </c>
      <c r="O175" s="90"/>
      <c r="P175" s="242">
        <f>O175*H175</f>
        <v>0</v>
      </c>
      <c r="Q175" s="242">
        <v>0.37724</v>
      </c>
      <c r="R175" s="242">
        <f>Q175*H175</f>
        <v>189.336756</v>
      </c>
      <c r="S175" s="242">
        <v>0</v>
      </c>
      <c r="T175" s="243">
        <f>S175*H175</f>
        <v>0</v>
      </c>
      <c r="U175" s="37"/>
      <c r="V175" s="37"/>
      <c r="W175" s="37"/>
      <c r="X175" s="37"/>
      <c r="Y175" s="37"/>
      <c r="Z175" s="37"/>
      <c r="AA175" s="37"/>
      <c r="AB175" s="37"/>
      <c r="AC175" s="37"/>
      <c r="AD175" s="37"/>
      <c r="AE175" s="37"/>
      <c r="AR175" s="244" t="s">
        <v>131</v>
      </c>
      <c r="AT175" s="244" t="s">
        <v>127</v>
      </c>
      <c r="AU175" s="244" t="s">
        <v>82</v>
      </c>
      <c r="AY175" s="16" t="s">
        <v>125</v>
      </c>
      <c r="BE175" s="245">
        <f>IF(N175="základní",J175,0)</f>
        <v>0</v>
      </c>
      <c r="BF175" s="245">
        <f>IF(N175="snížená",J175,0)</f>
        <v>0</v>
      </c>
      <c r="BG175" s="245">
        <f>IF(N175="zákl. přenesená",J175,0)</f>
        <v>0</v>
      </c>
      <c r="BH175" s="245">
        <f>IF(N175="sníž. přenesená",J175,0)</f>
        <v>0</v>
      </c>
      <c r="BI175" s="245">
        <f>IF(N175="nulová",J175,0)</f>
        <v>0</v>
      </c>
      <c r="BJ175" s="16" t="s">
        <v>78</v>
      </c>
      <c r="BK175" s="245">
        <f>ROUND(I175*H175,2)</f>
        <v>0</v>
      </c>
      <c r="BL175" s="16" t="s">
        <v>131</v>
      </c>
      <c r="BM175" s="244" t="s">
        <v>219</v>
      </c>
    </row>
    <row r="176" spans="1:47" s="2" customFormat="1" ht="12">
      <c r="A176" s="37"/>
      <c r="B176" s="38"/>
      <c r="C176" s="39"/>
      <c r="D176" s="246" t="s">
        <v>133</v>
      </c>
      <c r="E176" s="39"/>
      <c r="F176" s="247" t="s">
        <v>220</v>
      </c>
      <c r="G176" s="39"/>
      <c r="H176" s="39"/>
      <c r="I176" s="140"/>
      <c r="J176" s="39"/>
      <c r="K176" s="39"/>
      <c r="L176" s="43"/>
      <c r="M176" s="248"/>
      <c r="N176" s="249"/>
      <c r="O176" s="90"/>
      <c r="P176" s="90"/>
      <c r="Q176" s="90"/>
      <c r="R176" s="90"/>
      <c r="S176" s="90"/>
      <c r="T176" s="91"/>
      <c r="U176" s="37"/>
      <c r="V176" s="37"/>
      <c r="W176" s="37"/>
      <c r="X176" s="37"/>
      <c r="Y176" s="37"/>
      <c r="Z176" s="37"/>
      <c r="AA176" s="37"/>
      <c r="AB176" s="37"/>
      <c r="AC176" s="37"/>
      <c r="AD176" s="37"/>
      <c r="AE176" s="37"/>
      <c r="AT176" s="16" t="s">
        <v>133</v>
      </c>
      <c r="AU176" s="16" t="s">
        <v>82</v>
      </c>
    </row>
    <row r="177" spans="1:51" s="13" customFormat="1" ht="12">
      <c r="A177" s="13"/>
      <c r="B177" s="250"/>
      <c r="C177" s="251"/>
      <c r="D177" s="246" t="s">
        <v>145</v>
      </c>
      <c r="E177" s="252" t="s">
        <v>1</v>
      </c>
      <c r="F177" s="253" t="s">
        <v>221</v>
      </c>
      <c r="G177" s="251"/>
      <c r="H177" s="254">
        <v>408.2</v>
      </c>
      <c r="I177" s="255"/>
      <c r="J177" s="251"/>
      <c r="K177" s="251"/>
      <c r="L177" s="256"/>
      <c r="M177" s="257"/>
      <c r="N177" s="258"/>
      <c r="O177" s="258"/>
      <c r="P177" s="258"/>
      <c r="Q177" s="258"/>
      <c r="R177" s="258"/>
      <c r="S177" s="258"/>
      <c r="T177" s="259"/>
      <c r="U177" s="13"/>
      <c r="V177" s="13"/>
      <c r="W177" s="13"/>
      <c r="X177" s="13"/>
      <c r="Y177" s="13"/>
      <c r="Z177" s="13"/>
      <c r="AA177" s="13"/>
      <c r="AB177" s="13"/>
      <c r="AC177" s="13"/>
      <c r="AD177" s="13"/>
      <c r="AE177" s="13"/>
      <c r="AT177" s="260" t="s">
        <v>145</v>
      </c>
      <c r="AU177" s="260" t="s">
        <v>82</v>
      </c>
      <c r="AV177" s="13" t="s">
        <v>82</v>
      </c>
      <c r="AW177" s="13" t="s">
        <v>30</v>
      </c>
      <c r="AX177" s="13" t="s">
        <v>73</v>
      </c>
      <c r="AY177" s="260" t="s">
        <v>125</v>
      </c>
    </row>
    <row r="178" spans="1:51" s="13" customFormat="1" ht="12">
      <c r="A178" s="13"/>
      <c r="B178" s="250"/>
      <c r="C178" s="251"/>
      <c r="D178" s="246" t="s">
        <v>145</v>
      </c>
      <c r="E178" s="252" t="s">
        <v>1</v>
      </c>
      <c r="F178" s="253" t="s">
        <v>194</v>
      </c>
      <c r="G178" s="251"/>
      <c r="H178" s="254">
        <v>93.7</v>
      </c>
      <c r="I178" s="255"/>
      <c r="J178" s="251"/>
      <c r="K178" s="251"/>
      <c r="L178" s="256"/>
      <c r="M178" s="257"/>
      <c r="N178" s="258"/>
      <c r="O178" s="258"/>
      <c r="P178" s="258"/>
      <c r="Q178" s="258"/>
      <c r="R178" s="258"/>
      <c r="S178" s="258"/>
      <c r="T178" s="259"/>
      <c r="U178" s="13"/>
      <c r="V178" s="13"/>
      <c r="W178" s="13"/>
      <c r="X178" s="13"/>
      <c r="Y178" s="13"/>
      <c r="Z178" s="13"/>
      <c r="AA178" s="13"/>
      <c r="AB178" s="13"/>
      <c r="AC178" s="13"/>
      <c r="AD178" s="13"/>
      <c r="AE178" s="13"/>
      <c r="AT178" s="260" t="s">
        <v>145</v>
      </c>
      <c r="AU178" s="260" t="s">
        <v>82</v>
      </c>
      <c r="AV178" s="13" t="s">
        <v>82</v>
      </c>
      <c r="AW178" s="13" t="s">
        <v>30</v>
      </c>
      <c r="AX178" s="13" t="s">
        <v>73</v>
      </c>
      <c r="AY178" s="260" t="s">
        <v>125</v>
      </c>
    </row>
    <row r="179" spans="1:51" s="14" customFormat="1" ht="12">
      <c r="A179" s="14"/>
      <c r="B179" s="261"/>
      <c r="C179" s="262"/>
      <c r="D179" s="246" t="s">
        <v>145</v>
      </c>
      <c r="E179" s="263" t="s">
        <v>1</v>
      </c>
      <c r="F179" s="264" t="s">
        <v>158</v>
      </c>
      <c r="G179" s="262"/>
      <c r="H179" s="265">
        <v>501.9</v>
      </c>
      <c r="I179" s="266"/>
      <c r="J179" s="262"/>
      <c r="K179" s="262"/>
      <c r="L179" s="267"/>
      <c r="M179" s="268"/>
      <c r="N179" s="269"/>
      <c r="O179" s="269"/>
      <c r="P179" s="269"/>
      <c r="Q179" s="269"/>
      <c r="R179" s="269"/>
      <c r="S179" s="269"/>
      <c r="T179" s="270"/>
      <c r="U179" s="14"/>
      <c r="V179" s="14"/>
      <c r="W179" s="14"/>
      <c r="X179" s="14"/>
      <c r="Y179" s="14"/>
      <c r="Z179" s="14"/>
      <c r="AA179" s="14"/>
      <c r="AB179" s="14"/>
      <c r="AC179" s="14"/>
      <c r="AD179" s="14"/>
      <c r="AE179" s="14"/>
      <c r="AT179" s="271" t="s">
        <v>145</v>
      </c>
      <c r="AU179" s="271" t="s">
        <v>82</v>
      </c>
      <c r="AV179" s="14" t="s">
        <v>131</v>
      </c>
      <c r="AW179" s="14" t="s">
        <v>30</v>
      </c>
      <c r="AX179" s="14" t="s">
        <v>78</v>
      </c>
      <c r="AY179" s="271" t="s">
        <v>125</v>
      </c>
    </row>
    <row r="180" spans="1:65" s="2" customFormat="1" ht="21.75" customHeight="1">
      <c r="A180" s="37"/>
      <c r="B180" s="38"/>
      <c r="C180" s="232" t="s">
        <v>222</v>
      </c>
      <c r="D180" s="232" t="s">
        <v>127</v>
      </c>
      <c r="E180" s="233" t="s">
        <v>223</v>
      </c>
      <c r="F180" s="234" t="s">
        <v>224</v>
      </c>
      <c r="G180" s="235" t="s">
        <v>130</v>
      </c>
      <c r="H180" s="236">
        <v>408.2</v>
      </c>
      <c r="I180" s="237"/>
      <c r="J180" s="238">
        <f>ROUND(I180*H180,2)</f>
        <v>0</v>
      </c>
      <c r="K180" s="239"/>
      <c r="L180" s="43"/>
      <c r="M180" s="240" t="s">
        <v>1</v>
      </c>
      <c r="N180" s="241" t="s">
        <v>38</v>
      </c>
      <c r="O180" s="90"/>
      <c r="P180" s="242">
        <f>O180*H180</f>
        <v>0</v>
      </c>
      <c r="Q180" s="242">
        <v>0.00561</v>
      </c>
      <c r="R180" s="242">
        <f>Q180*H180</f>
        <v>2.2900020000000003</v>
      </c>
      <c r="S180" s="242">
        <v>0</v>
      </c>
      <c r="T180" s="243">
        <f>S180*H180</f>
        <v>0</v>
      </c>
      <c r="U180" s="37"/>
      <c r="V180" s="37"/>
      <c r="W180" s="37"/>
      <c r="X180" s="37"/>
      <c r="Y180" s="37"/>
      <c r="Z180" s="37"/>
      <c r="AA180" s="37"/>
      <c r="AB180" s="37"/>
      <c r="AC180" s="37"/>
      <c r="AD180" s="37"/>
      <c r="AE180" s="37"/>
      <c r="AR180" s="244" t="s">
        <v>131</v>
      </c>
      <c r="AT180" s="244" t="s">
        <v>127</v>
      </c>
      <c r="AU180" s="244" t="s">
        <v>82</v>
      </c>
      <c r="AY180" s="16" t="s">
        <v>125</v>
      </c>
      <c r="BE180" s="245">
        <f>IF(N180="základní",J180,0)</f>
        <v>0</v>
      </c>
      <c r="BF180" s="245">
        <f>IF(N180="snížená",J180,0)</f>
        <v>0</v>
      </c>
      <c r="BG180" s="245">
        <f>IF(N180="zákl. přenesená",J180,0)</f>
        <v>0</v>
      </c>
      <c r="BH180" s="245">
        <f>IF(N180="sníž. přenesená",J180,0)</f>
        <v>0</v>
      </c>
      <c r="BI180" s="245">
        <f>IF(N180="nulová",J180,0)</f>
        <v>0</v>
      </c>
      <c r="BJ180" s="16" t="s">
        <v>78</v>
      </c>
      <c r="BK180" s="245">
        <f>ROUND(I180*H180,2)</f>
        <v>0</v>
      </c>
      <c r="BL180" s="16" t="s">
        <v>131</v>
      </c>
      <c r="BM180" s="244" t="s">
        <v>225</v>
      </c>
    </row>
    <row r="181" spans="1:47" s="2" customFormat="1" ht="12">
      <c r="A181" s="37"/>
      <c r="B181" s="38"/>
      <c r="C181" s="39"/>
      <c r="D181" s="246" t="s">
        <v>133</v>
      </c>
      <c r="E181" s="39"/>
      <c r="F181" s="247" t="s">
        <v>226</v>
      </c>
      <c r="G181" s="39"/>
      <c r="H181" s="39"/>
      <c r="I181" s="140"/>
      <c r="J181" s="39"/>
      <c r="K181" s="39"/>
      <c r="L181" s="43"/>
      <c r="M181" s="248"/>
      <c r="N181" s="249"/>
      <c r="O181" s="90"/>
      <c r="P181" s="90"/>
      <c r="Q181" s="90"/>
      <c r="R181" s="90"/>
      <c r="S181" s="90"/>
      <c r="T181" s="91"/>
      <c r="U181" s="37"/>
      <c r="V181" s="37"/>
      <c r="W181" s="37"/>
      <c r="X181" s="37"/>
      <c r="Y181" s="37"/>
      <c r="Z181" s="37"/>
      <c r="AA181" s="37"/>
      <c r="AB181" s="37"/>
      <c r="AC181" s="37"/>
      <c r="AD181" s="37"/>
      <c r="AE181" s="37"/>
      <c r="AT181" s="16" t="s">
        <v>133</v>
      </c>
      <c r="AU181" s="16" t="s">
        <v>82</v>
      </c>
    </row>
    <row r="182" spans="1:65" s="2" customFormat="1" ht="16.5" customHeight="1">
      <c r="A182" s="37"/>
      <c r="B182" s="38"/>
      <c r="C182" s="232" t="s">
        <v>227</v>
      </c>
      <c r="D182" s="232" t="s">
        <v>127</v>
      </c>
      <c r="E182" s="233" t="s">
        <v>228</v>
      </c>
      <c r="F182" s="234" t="s">
        <v>229</v>
      </c>
      <c r="G182" s="235" t="s">
        <v>130</v>
      </c>
      <c r="H182" s="236">
        <v>408.2</v>
      </c>
      <c r="I182" s="237"/>
      <c r="J182" s="238">
        <f>ROUND(I182*H182,2)</f>
        <v>0</v>
      </c>
      <c r="K182" s="239"/>
      <c r="L182" s="43"/>
      <c r="M182" s="240" t="s">
        <v>1</v>
      </c>
      <c r="N182" s="241" t="s">
        <v>38</v>
      </c>
      <c r="O182" s="90"/>
      <c r="P182" s="242">
        <f>O182*H182</f>
        <v>0</v>
      </c>
      <c r="Q182" s="242">
        <v>0.00021</v>
      </c>
      <c r="R182" s="242">
        <f>Q182*H182</f>
        <v>0.085722</v>
      </c>
      <c r="S182" s="242">
        <v>0</v>
      </c>
      <c r="T182" s="243">
        <f>S182*H182</f>
        <v>0</v>
      </c>
      <c r="U182" s="37"/>
      <c r="V182" s="37"/>
      <c r="W182" s="37"/>
      <c r="X182" s="37"/>
      <c r="Y182" s="37"/>
      <c r="Z182" s="37"/>
      <c r="AA182" s="37"/>
      <c r="AB182" s="37"/>
      <c r="AC182" s="37"/>
      <c r="AD182" s="37"/>
      <c r="AE182" s="37"/>
      <c r="AR182" s="244" t="s">
        <v>131</v>
      </c>
      <c r="AT182" s="244" t="s">
        <v>127</v>
      </c>
      <c r="AU182" s="244" t="s">
        <v>82</v>
      </c>
      <c r="AY182" s="16" t="s">
        <v>125</v>
      </c>
      <c r="BE182" s="245">
        <f>IF(N182="základní",J182,0)</f>
        <v>0</v>
      </c>
      <c r="BF182" s="245">
        <f>IF(N182="snížená",J182,0)</f>
        <v>0</v>
      </c>
      <c r="BG182" s="245">
        <f>IF(N182="zákl. přenesená",J182,0)</f>
        <v>0</v>
      </c>
      <c r="BH182" s="245">
        <f>IF(N182="sníž. přenesená",J182,0)</f>
        <v>0</v>
      </c>
      <c r="BI182" s="245">
        <f>IF(N182="nulová",J182,0)</f>
        <v>0</v>
      </c>
      <c r="BJ182" s="16" t="s">
        <v>78</v>
      </c>
      <c r="BK182" s="245">
        <f>ROUND(I182*H182,2)</f>
        <v>0</v>
      </c>
      <c r="BL182" s="16" t="s">
        <v>131</v>
      </c>
      <c r="BM182" s="244" t="s">
        <v>230</v>
      </c>
    </row>
    <row r="183" spans="1:47" s="2" customFormat="1" ht="12">
      <c r="A183" s="37"/>
      <c r="B183" s="38"/>
      <c r="C183" s="39"/>
      <c r="D183" s="246" t="s">
        <v>133</v>
      </c>
      <c r="E183" s="39"/>
      <c r="F183" s="247" t="s">
        <v>231</v>
      </c>
      <c r="G183" s="39"/>
      <c r="H183" s="39"/>
      <c r="I183" s="140"/>
      <c r="J183" s="39"/>
      <c r="K183" s="39"/>
      <c r="L183" s="43"/>
      <c r="M183" s="248"/>
      <c r="N183" s="249"/>
      <c r="O183" s="90"/>
      <c r="P183" s="90"/>
      <c r="Q183" s="90"/>
      <c r="R183" s="90"/>
      <c r="S183" s="90"/>
      <c r="T183" s="91"/>
      <c r="U183" s="37"/>
      <c r="V183" s="37"/>
      <c r="W183" s="37"/>
      <c r="X183" s="37"/>
      <c r="Y183" s="37"/>
      <c r="Z183" s="37"/>
      <c r="AA183" s="37"/>
      <c r="AB183" s="37"/>
      <c r="AC183" s="37"/>
      <c r="AD183" s="37"/>
      <c r="AE183" s="37"/>
      <c r="AT183" s="16" t="s">
        <v>133</v>
      </c>
      <c r="AU183" s="16" t="s">
        <v>82</v>
      </c>
    </row>
    <row r="184" spans="1:65" s="2" customFormat="1" ht="21.75" customHeight="1">
      <c r="A184" s="37"/>
      <c r="B184" s="38"/>
      <c r="C184" s="232" t="s">
        <v>232</v>
      </c>
      <c r="D184" s="232" t="s">
        <v>127</v>
      </c>
      <c r="E184" s="233" t="s">
        <v>233</v>
      </c>
      <c r="F184" s="234" t="s">
        <v>234</v>
      </c>
      <c r="G184" s="235" t="s">
        <v>130</v>
      </c>
      <c r="H184" s="236">
        <v>593.2</v>
      </c>
      <c r="I184" s="237"/>
      <c r="J184" s="238">
        <f>ROUND(I184*H184,2)</f>
        <v>0</v>
      </c>
      <c r="K184" s="239"/>
      <c r="L184" s="43"/>
      <c r="M184" s="240" t="s">
        <v>1</v>
      </c>
      <c r="N184" s="241" t="s">
        <v>38</v>
      </c>
      <c r="O184" s="90"/>
      <c r="P184" s="242">
        <f>O184*H184</f>
        <v>0</v>
      </c>
      <c r="Q184" s="242">
        <v>0.00081</v>
      </c>
      <c r="R184" s="242">
        <f>Q184*H184</f>
        <v>0.48049200000000003</v>
      </c>
      <c r="S184" s="242">
        <v>0</v>
      </c>
      <c r="T184" s="243">
        <f>S184*H184</f>
        <v>0</v>
      </c>
      <c r="U184" s="37"/>
      <c r="V184" s="37"/>
      <c r="W184" s="37"/>
      <c r="X184" s="37"/>
      <c r="Y184" s="37"/>
      <c r="Z184" s="37"/>
      <c r="AA184" s="37"/>
      <c r="AB184" s="37"/>
      <c r="AC184" s="37"/>
      <c r="AD184" s="37"/>
      <c r="AE184" s="37"/>
      <c r="AR184" s="244" t="s">
        <v>131</v>
      </c>
      <c r="AT184" s="244" t="s">
        <v>127</v>
      </c>
      <c r="AU184" s="244" t="s">
        <v>82</v>
      </c>
      <c r="AY184" s="16" t="s">
        <v>125</v>
      </c>
      <c r="BE184" s="245">
        <f>IF(N184="základní",J184,0)</f>
        <v>0</v>
      </c>
      <c r="BF184" s="245">
        <f>IF(N184="snížená",J184,0)</f>
        <v>0</v>
      </c>
      <c r="BG184" s="245">
        <f>IF(N184="zákl. přenesená",J184,0)</f>
        <v>0</v>
      </c>
      <c r="BH184" s="245">
        <f>IF(N184="sníž. přenesená",J184,0)</f>
        <v>0</v>
      </c>
      <c r="BI184" s="245">
        <f>IF(N184="nulová",J184,0)</f>
        <v>0</v>
      </c>
      <c r="BJ184" s="16" t="s">
        <v>78</v>
      </c>
      <c r="BK184" s="245">
        <f>ROUND(I184*H184,2)</f>
        <v>0</v>
      </c>
      <c r="BL184" s="16" t="s">
        <v>131</v>
      </c>
      <c r="BM184" s="244" t="s">
        <v>235</v>
      </c>
    </row>
    <row r="185" spans="1:47" s="2" customFormat="1" ht="12">
      <c r="A185" s="37"/>
      <c r="B185" s="38"/>
      <c r="C185" s="39"/>
      <c r="D185" s="246" t="s">
        <v>133</v>
      </c>
      <c r="E185" s="39"/>
      <c r="F185" s="247" t="s">
        <v>236</v>
      </c>
      <c r="G185" s="39"/>
      <c r="H185" s="39"/>
      <c r="I185" s="140"/>
      <c r="J185" s="39"/>
      <c r="K185" s="39"/>
      <c r="L185" s="43"/>
      <c r="M185" s="248"/>
      <c r="N185" s="249"/>
      <c r="O185" s="90"/>
      <c r="P185" s="90"/>
      <c r="Q185" s="90"/>
      <c r="R185" s="90"/>
      <c r="S185" s="90"/>
      <c r="T185" s="91"/>
      <c r="U185" s="37"/>
      <c r="V185" s="37"/>
      <c r="W185" s="37"/>
      <c r="X185" s="37"/>
      <c r="Y185" s="37"/>
      <c r="Z185" s="37"/>
      <c r="AA185" s="37"/>
      <c r="AB185" s="37"/>
      <c r="AC185" s="37"/>
      <c r="AD185" s="37"/>
      <c r="AE185" s="37"/>
      <c r="AT185" s="16" t="s">
        <v>133</v>
      </c>
      <c r="AU185" s="16" t="s">
        <v>82</v>
      </c>
    </row>
    <row r="186" spans="1:51" s="13" customFormat="1" ht="12">
      <c r="A186" s="13"/>
      <c r="B186" s="250"/>
      <c r="C186" s="251"/>
      <c r="D186" s="246" t="s">
        <v>145</v>
      </c>
      <c r="E186" s="252" t="s">
        <v>1</v>
      </c>
      <c r="F186" s="253" t="s">
        <v>237</v>
      </c>
      <c r="G186" s="251"/>
      <c r="H186" s="254">
        <v>408.2</v>
      </c>
      <c r="I186" s="255"/>
      <c r="J186" s="251"/>
      <c r="K186" s="251"/>
      <c r="L186" s="256"/>
      <c r="M186" s="257"/>
      <c r="N186" s="258"/>
      <c r="O186" s="258"/>
      <c r="P186" s="258"/>
      <c r="Q186" s="258"/>
      <c r="R186" s="258"/>
      <c r="S186" s="258"/>
      <c r="T186" s="259"/>
      <c r="U186" s="13"/>
      <c r="V186" s="13"/>
      <c r="W186" s="13"/>
      <c r="X186" s="13"/>
      <c r="Y186" s="13"/>
      <c r="Z186" s="13"/>
      <c r="AA186" s="13"/>
      <c r="AB186" s="13"/>
      <c r="AC186" s="13"/>
      <c r="AD186" s="13"/>
      <c r="AE186" s="13"/>
      <c r="AT186" s="260" t="s">
        <v>145</v>
      </c>
      <c r="AU186" s="260" t="s">
        <v>82</v>
      </c>
      <c r="AV186" s="13" t="s">
        <v>82</v>
      </c>
      <c r="AW186" s="13" t="s">
        <v>30</v>
      </c>
      <c r="AX186" s="13" t="s">
        <v>73</v>
      </c>
      <c r="AY186" s="260" t="s">
        <v>125</v>
      </c>
    </row>
    <row r="187" spans="1:51" s="13" customFormat="1" ht="12">
      <c r="A187" s="13"/>
      <c r="B187" s="250"/>
      <c r="C187" s="251"/>
      <c r="D187" s="246" t="s">
        <v>145</v>
      </c>
      <c r="E187" s="252" t="s">
        <v>1</v>
      </c>
      <c r="F187" s="253" t="s">
        <v>238</v>
      </c>
      <c r="G187" s="251"/>
      <c r="H187" s="254">
        <v>185</v>
      </c>
      <c r="I187" s="255"/>
      <c r="J187" s="251"/>
      <c r="K187" s="251"/>
      <c r="L187" s="256"/>
      <c r="M187" s="257"/>
      <c r="N187" s="258"/>
      <c r="O187" s="258"/>
      <c r="P187" s="258"/>
      <c r="Q187" s="258"/>
      <c r="R187" s="258"/>
      <c r="S187" s="258"/>
      <c r="T187" s="259"/>
      <c r="U187" s="13"/>
      <c r="V187" s="13"/>
      <c r="W187" s="13"/>
      <c r="X187" s="13"/>
      <c r="Y187" s="13"/>
      <c r="Z187" s="13"/>
      <c r="AA187" s="13"/>
      <c r="AB187" s="13"/>
      <c r="AC187" s="13"/>
      <c r="AD187" s="13"/>
      <c r="AE187" s="13"/>
      <c r="AT187" s="260" t="s">
        <v>145</v>
      </c>
      <c r="AU187" s="260" t="s">
        <v>82</v>
      </c>
      <c r="AV187" s="13" t="s">
        <v>82</v>
      </c>
      <c r="AW187" s="13" t="s">
        <v>30</v>
      </c>
      <c r="AX187" s="13" t="s">
        <v>73</v>
      </c>
      <c r="AY187" s="260" t="s">
        <v>125</v>
      </c>
    </row>
    <row r="188" spans="1:51" s="14" customFormat="1" ht="12">
      <c r="A188" s="14"/>
      <c r="B188" s="261"/>
      <c r="C188" s="262"/>
      <c r="D188" s="246" t="s">
        <v>145</v>
      </c>
      <c r="E188" s="263" t="s">
        <v>1</v>
      </c>
      <c r="F188" s="264" t="s">
        <v>158</v>
      </c>
      <c r="G188" s="262"/>
      <c r="H188" s="265">
        <v>593.2</v>
      </c>
      <c r="I188" s="266"/>
      <c r="J188" s="262"/>
      <c r="K188" s="262"/>
      <c r="L188" s="267"/>
      <c r="M188" s="268"/>
      <c r="N188" s="269"/>
      <c r="O188" s="269"/>
      <c r="P188" s="269"/>
      <c r="Q188" s="269"/>
      <c r="R188" s="269"/>
      <c r="S188" s="269"/>
      <c r="T188" s="270"/>
      <c r="U188" s="14"/>
      <c r="V188" s="14"/>
      <c r="W188" s="14"/>
      <c r="X188" s="14"/>
      <c r="Y188" s="14"/>
      <c r="Z188" s="14"/>
      <c r="AA188" s="14"/>
      <c r="AB188" s="14"/>
      <c r="AC188" s="14"/>
      <c r="AD188" s="14"/>
      <c r="AE188" s="14"/>
      <c r="AT188" s="271" t="s">
        <v>145</v>
      </c>
      <c r="AU188" s="271" t="s">
        <v>82</v>
      </c>
      <c r="AV188" s="14" t="s">
        <v>131</v>
      </c>
      <c r="AW188" s="14" t="s">
        <v>30</v>
      </c>
      <c r="AX188" s="14" t="s">
        <v>78</v>
      </c>
      <c r="AY188" s="271" t="s">
        <v>125</v>
      </c>
    </row>
    <row r="189" spans="1:65" s="2" customFormat="1" ht="21.75" customHeight="1">
      <c r="A189" s="37"/>
      <c r="B189" s="38"/>
      <c r="C189" s="232" t="s">
        <v>239</v>
      </c>
      <c r="D189" s="232" t="s">
        <v>127</v>
      </c>
      <c r="E189" s="233" t="s">
        <v>240</v>
      </c>
      <c r="F189" s="234" t="s">
        <v>241</v>
      </c>
      <c r="G189" s="235" t="s">
        <v>130</v>
      </c>
      <c r="H189" s="236">
        <v>593.2</v>
      </c>
      <c r="I189" s="237"/>
      <c r="J189" s="238">
        <f>ROUND(I189*H189,2)</f>
        <v>0</v>
      </c>
      <c r="K189" s="239"/>
      <c r="L189" s="43"/>
      <c r="M189" s="240" t="s">
        <v>1</v>
      </c>
      <c r="N189" s="241" t="s">
        <v>38</v>
      </c>
      <c r="O189" s="90"/>
      <c r="P189" s="242">
        <f>O189*H189</f>
        <v>0</v>
      </c>
      <c r="Q189" s="242">
        <v>0.12966</v>
      </c>
      <c r="R189" s="242">
        <f>Q189*H189</f>
        <v>76.91431200000001</v>
      </c>
      <c r="S189" s="242">
        <v>0</v>
      </c>
      <c r="T189" s="243">
        <f>S189*H189</f>
        <v>0</v>
      </c>
      <c r="U189" s="37"/>
      <c r="V189" s="37"/>
      <c r="W189" s="37"/>
      <c r="X189" s="37"/>
      <c r="Y189" s="37"/>
      <c r="Z189" s="37"/>
      <c r="AA189" s="37"/>
      <c r="AB189" s="37"/>
      <c r="AC189" s="37"/>
      <c r="AD189" s="37"/>
      <c r="AE189" s="37"/>
      <c r="AR189" s="244" t="s">
        <v>131</v>
      </c>
      <c r="AT189" s="244" t="s">
        <v>127</v>
      </c>
      <c r="AU189" s="244" t="s">
        <v>82</v>
      </c>
      <c r="AY189" s="16" t="s">
        <v>125</v>
      </c>
      <c r="BE189" s="245">
        <f>IF(N189="základní",J189,0)</f>
        <v>0</v>
      </c>
      <c r="BF189" s="245">
        <f>IF(N189="snížená",J189,0)</f>
        <v>0</v>
      </c>
      <c r="BG189" s="245">
        <f>IF(N189="zákl. přenesená",J189,0)</f>
        <v>0</v>
      </c>
      <c r="BH189" s="245">
        <f>IF(N189="sníž. přenesená",J189,0)</f>
        <v>0</v>
      </c>
      <c r="BI189" s="245">
        <f>IF(N189="nulová",J189,0)</f>
        <v>0</v>
      </c>
      <c r="BJ189" s="16" t="s">
        <v>78</v>
      </c>
      <c r="BK189" s="245">
        <f>ROUND(I189*H189,2)</f>
        <v>0</v>
      </c>
      <c r="BL189" s="16" t="s">
        <v>131</v>
      </c>
      <c r="BM189" s="244" t="s">
        <v>242</v>
      </c>
    </row>
    <row r="190" spans="1:47" s="2" customFormat="1" ht="12">
      <c r="A190" s="37"/>
      <c r="B190" s="38"/>
      <c r="C190" s="39"/>
      <c r="D190" s="246" t="s">
        <v>133</v>
      </c>
      <c r="E190" s="39"/>
      <c r="F190" s="247" t="s">
        <v>243</v>
      </c>
      <c r="G190" s="39"/>
      <c r="H190" s="39"/>
      <c r="I190" s="140"/>
      <c r="J190" s="39"/>
      <c r="K190" s="39"/>
      <c r="L190" s="43"/>
      <c r="M190" s="248"/>
      <c r="N190" s="249"/>
      <c r="O190" s="90"/>
      <c r="P190" s="90"/>
      <c r="Q190" s="90"/>
      <c r="R190" s="90"/>
      <c r="S190" s="90"/>
      <c r="T190" s="91"/>
      <c r="U190" s="37"/>
      <c r="V190" s="37"/>
      <c r="W190" s="37"/>
      <c r="X190" s="37"/>
      <c r="Y190" s="37"/>
      <c r="Z190" s="37"/>
      <c r="AA190" s="37"/>
      <c r="AB190" s="37"/>
      <c r="AC190" s="37"/>
      <c r="AD190" s="37"/>
      <c r="AE190" s="37"/>
      <c r="AT190" s="16" t="s">
        <v>133</v>
      </c>
      <c r="AU190" s="16" t="s">
        <v>82</v>
      </c>
    </row>
    <row r="191" spans="1:51" s="13" customFormat="1" ht="12">
      <c r="A191" s="13"/>
      <c r="B191" s="250"/>
      <c r="C191" s="251"/>
      <c r="D191" s="246" t="s">
        <v>145</v>
      </c>
      <c r="E191" s="252" t="s">
        <v>1</v>
      </c>
      <c r="F191" s="253" t="s">
        <v>244</v>
      </c>
      <c r="G191" s="251"/>
      <c r="H191" s="254">
        <v>185</v>
      </c>
      <c r="I191" s="255"/>
      <c r="J191" s="251"/>
      <c r="K191" s="251"/>
      <c r="L191" s="256"/>
      <c r="M191" s="257"/>
      <c r="N191" s="258"/>
      <c r="O191" s="258"/>
      <c r="P191" s="258"/>
      <c r="Q191" s="258"/>
      <c r="R191" s="258"/>
      <c r="S191" s="258"/>
      <c r="T191" s="259"/>
      <c r="U191" s="13"/>
      <c r="V191" s="13"/>
      <c r="W191" s="13"/>
      <c r="X191" s="13"/>
      <c r="Y191" s="13"/>
      <c r="Z191" s="13"/>
      <c r="AA191" s="13"/>
      <c r="AB191" s="13"/>
      <c r="AC191" s="13"/>
      <c r="AD191" s="13"/>
      <c r="AE191" s="13"/>
      <c r="AT191" s="260" t="s">
        <v>145</v>
      </c>
      <c r="AU191" s="260" t="s">
        <v>82</v>
      </c>
      <c r="AV191" s="13" t="s">
        <v>82</v>
      </c>
      <c r="AW191" s="13" t="s">
        <v>30</v>
      </c>
      <c r="AX191" s="13" t="s">
        <v>73</v>
      </c>
      <c r="AY191" s="260" t="s">
        <v>125</v>
      </c>
    </row>
    <row r="192" spans="1:51" s="13" customFormat="1" ht="12">
      <c r="A192" s="13"/>
      <c r="B192" s="250"/>
      <c r="C192" s="251"/>
      <c r="D192" s="246" t="s">
        <v>145</v>
      </c>
      <c r="E192" s="252" t="s">
        <v>1</v>
      </c>
      <c r="F192" s="253" t="s">
        <v>237</v>
      </c>
      <c r="G192" s="251"/>
      <c r="H192" s="254">
        <v>408.2</v>
      </c>
      <c r="I192" s="255"/>
      <c r="J192" s="251"/>
      <c r="K192" s="251"/>
      <c r="L192" s="256"/>
      <c r="M192" s="257"/>
      <c r="N192" s="258"/>
      <c r="O192" s="258"/>
      <c r="P192" s="258"/>
      <c r="Q192" s="258"/>
      <c r="R192" s="258"/>
      <c r="S192" s="258"/>
      <c r="T192" s="259"/>
      <c r="U192" s="13"/>
      <c r="V192" s="13"/>
      <c r="W192" s="13"/>
      <c r="X192" s="13"/>
      <c r="Y192" s="13"/>
      <c r="Z192" s="13"/>
      <c r="AA192" s="13"/>
      <c r="AB192" s="13"/>
      <c r="AC192" s="13"/>
      <c r="AD192" s="13"/>
      <c r="AE192" s="13"/>
      <c r="AT192" s="260" t="s">
        <v>145</v>
      </c>
      <c r="AU192" s="260" t="s">
        <v>82</v>
      </c>
      <c r="AV192" s="13" t="s">
        <v>82</v>
      </c>
      <c r="AW192" s="13" t="s">
        <v>30</v>
      </c>
      <c r="AX192" s="13" t="s">
        <v>73</v>
      </c>
      <c r="AY192" s="260" t="s">
        <v>125</v>
      </c>
    </row>
    <row r="193" spans="1:51" s="14" customFormat="1" ht="12">
      <c r="A193" s="14"/>
      <c r="B193" s="261"/>
      <c r="C193" s="262"/>
      <c r="D193" s="246" t="s">
        <v>145</v>
      </c>
      <c r="E193" s="263" t="s">
        <v>1</v>
      </c>
      <c r="F193" s="264" t="s">
        <v>158</v>
      </c>
      <c r="G193" s="262"/>
      <c r="H193" s="265">
        <v>593.2</v>
      </c>
      <c r="I193" s="266"/>
      <c r="J193" s="262"/>
      <c r="K193" s="262"/>
      <c r="L193" s="267"/>
      <c r="M193" s="268"/>
      <c r="N193" s="269"/>
      <c r="O193" s="269"/>
      <c r="P193" s="269"/>
      <c r="Q193" s="269"/>
      <c r="R193" s="269"/>
      <c r="S193" s="269"/>
      <c r="T193" s="270"/>
      <c r="U193" s="14"/>
      <c r="V193" s="14"/>
      <c r="W193" s="14"/>
      <c r="X193" s="14"/>
      <c r="Y193" s="14"/>
      <c r="Z193" s="14"/>
      <c r="AA193" s="14"/>
      <c r="AB193" s="14"/>
      <c r="AC193" s="14"/>
      <c r="AD193" s="14"/>
      <c r="AE193" s="14"/>
      <c r="AT193" s="271" t="s">
        <v>145</v>
      </c>
      <c r="AU193" s="271" t="s">
        <v>82</v>
      </c>
      <c r="AV193" s="14" t="s">
        <v>131</v>
      </c>
      <c r="AW193" s="14" t="s">
        <v>30</v>
      </c>
      <c r="AX193" s="14" t="s">
        <v>78</v>
      </c>
      <c r="AY193" s="271" t="s">
        <v>125</v>
      </c>
    </row>
    <row r="194" spans="1:65" s="2" customFormat="1" ht="16.5" customHeight="1">
      <c r="A194" s="37"/>
      <c r="B194" s="38"/>
      <c r="C194" s="272" t="s">
        <v>245</v>
      </c>
      <c r="D194" s="272" t="s">
        <v>177</v>
      </c>
      <c r="E194" s="273" t="s">
        <v>246</v>
      </c>
      <c r="F194" s="274" t="s">
        <v>247</v>
      </c>
      <c r="G194" s="275" t="s">
        <v>130</v>
      </c>
      <c r="H194" s="276">
        <v>55.105</v>
      </c>
      <c r="I194" s="277"/>
      <c r="J194" s="278">
        <f>ROUND(I194*H194,2)</f>
        <v>0</v>
      </c>
      <c r="K194" s="279"/>
      <c r="L194" s="280"/>
      <c r="M194" s="281" t="s">
        <v>1</v>
      </c>
      <c r="N194" s="282" t="s">
        <v>38</v>
      </c>
      <c r="O194" s="90"/>
      <c r="P194" s="242">
        <f>O194*H194</f>
        <v>0</v>
      </c>
      <c r="Q194" s="242">
        <v>0.176</v>
      </c>
      <c r="R194" s="242">
        <f>Q194*H194</f>
        <v>9.698479999999998</v>
      </c>
      <c r="S194" s="242">
        <v>0</v>
      </c>
      <c r="T194" s="243">
        <f>S194*H194</f>
        <v>0</v>
      </c>
      <c r="U194" s="37"/>
      <c r="V194" s="37"/>
      <c r="W194" s="37"/>
      <c r="X194" s="37"/>
      <c r="Y194" s="37"/>
      <c r="Z194" s="37"/>
      <c r="AA194" s="37"/>
      <c r="AB194" s="37"/>
      <c r="AC194" s="37"/>
      <c r="AD194" s="37"/>
      <c r="AE194" s="37"/>
      <c r="AR194" s="244" t="s">
        <v>176</v>
      </c>
      <c r="AT194" s="244" t="s">
        <v>177</v>
      </c>
      <c r="AU194" s="244" t="s">
        <v>82</v>
      </c>
      <c r="AY194" s="16" t="s">
        <v>125</v>
      </c>
      <c r="BE194" s="245">
        <f>IF(N194="základní",J194,0)</f>
        <v>0</v>
      </c>
      <c r="BF194" s="245">
        <f>IF(N194="snížená",J194,0)</f>
        <v>0</v>
      </c>
      <c r="BG194" s="245">
        <f>IF(N194="zákl. přenesená",J194,0)</f>
        <v>0</v>
      </c>
      <c r="BH194" s="245">
        <f>IF(N194="sníž. přenesená",J194,0)</f>
        <v>0</v>
      </c>
      <c r="BI194" s="245">
        <f>IF(N194="nulová",J194,0)</f>
        <v>0</v>
      </c>
      <c r="BJ194" s="16" t="s">
        <v>78</v>
      </c>
      <c r="BK194" s="245">
        <f>ROUND(I194*H194,2)</f>
        <v>0</v>
      </c>
      <c r="BL194" s="16" t="s">
        <v>131</v>
      </c>
      <c r="BM194" s="244" t="s">
        <v>248</v>
      </c>
    </row>
    <row r="195" spans="1:47" s="2" customFormat="1" ht="12">
      <c r="A195" s="37"/>
      <c r="B195" s="38"/>
      <c r="C195" s="39"/>
      <c r="D195" s="246" t="s">
        <v>133</v>
      </c>
      <c r="E195" s="39"/>
      <c r="F195" s="247" t="s">
        <v>247</v>
      </c>
      <c r="G195" s="39"/>
      <c r="H195" s="39"/>
      <c r="I195" s="140"/>
      <c r="J195" s="39"/>
      <c r="K195" s="39"/>
      <c r="L195" s="43"/>
      <c r="M195" s="248"/>
      <c r="N195" s="249"/>
      <c r="O195" s="90"/>
      <c r="P195" s="90"/>
      <c r="Q195" s="90"/>
      <c r="R195" s="90"/>
      <c r="S195" s="90"/>
      <c r="T195" s="91"/>
      <c r="U195" s="37"/>
      <c r="V195" s="37"/>
      <c r="W195" s="37"/>
      <c r="X195" s="37"/>
      <c r="Y195" s="37"/>
      <c r="Z195" s="37"/>
      <c r="AA195" s="37"/>
      <c r="AB195" s="37"/>
      <c r="AC195" s="37"/>
      <c r="AD195" s="37"/>
      <c r="AE195" s="37"/>
      <c r="AT195" s="16" t="s">
        <v>133</v>
      </c>
      <c r="AU195" s="16" t="s">
        <v>82</v>
      </c>
    </row>
    <row r="196" spans="1:51" s="13" customFormat="1" ht="12">
      <c r="A196" s="13"/>
      <c r="B196" s="250"/>
      <c r="C196" s="251"/>
      <c r="D196" s="246" t="s">
        <v>145</v>
      </c>
      <c r="E196" s="251"/>
      <c r="F196" s="253" t="s">
        <v>249</v>
      </c>
      <c r="G196" s="251"/>
      <c r="H196" s="254">
        <v>55.105</v>
      </c>
      <c r="I196" s="255"/>
      <c r="J196" s="251"/>
      <c r="K196" s="251"/>
      <c r="L196" s="256"/>
      <c r="M196" s="257"/>
      <c r="N196" s="258"/>
      <c r="O196" s="258"/>
      <c r="P196" s="258"/>
      <c r="Q196" s="258"/>
      <c r="R196" s="258"/>
      <c r="S196" s="258"/>
      <c r="T196" s="259"/>
      <c r="U196" s="13"/>
      <c r="V196" s="13"/>
      <c r="W196" s="13"/>
      <c r="X196" s="13"/>
      <c r="Y196" s="13"/>
      <c r="Z196" s="13"/>
      <c r="AA196" s="13"/>
      <c r="AB196" s="13"/>
      <c r="AC196" s="13"/>
      <c r="AD196" s="13"/>
      <c r="AE196" s="13"/>
      <c r="AT196" s="260" t="s">
        <v>145</v>
      </c>
      <c r="AU196" s="260" t="s">
        <v>82</v>
      </c>
      <c r="AV196" s="13" t="s">
        <v>82</v>
      </c>
      <c r="AW196" s="13" t="s">
        <v>4</v>
      </c>
      <c r="AX196" s="13" t="s">
        <v>78</v>
      </c>
      <c r="AY196" s="260" t="s">
        <v>125</v>
      </c>
    </row>
    <row r="197" spans="1:65" s="2" customFormat="1" ht="16.5" customHeight="1">
      <c r="A197" s="37"/>
      <c r="B197" s="38"/>
      <c r="C197" s="272" t="s">
        <v>250</v>
      </c>
      <c r="D197" s="272" t="s">
        <v>177</v>
      </c>
      <c r="E197" s="273" t="s">
        <v>251</v>
      </c>
      <c r="F197" s="274" t="s">
        <v>252</v>
      </c>
      <c r="G197" s="275" t="s">
        <v>130</v>
      </c>
      <c r="H197" s="276">
        <v>41.406</v>
      </c>
      <c r="I197" s="277"/>
      <c r="J197" s="278">
        <f>ROUND(I197*H197,2)</f>
        <v>0</v>
      </c>
      <c r="K197" s="279"/>
      <c r="L197" s="280"/>
      <c r="M197" s="281" t="s">
        <v>1</v>
      </c>
      <c r="N197" s="282" t="s">
        <v>38</v>
      </c>
      <c r="O197" s="90"/>
      <c r="P197" s="242">
        <f>O197*H197</f>
        <v>0</v>
      </c>
      <c r="Q197" s="242">
        <v>0.176</v>
      </c>
      <c r="R197" s="242">
        <f>Q197*H197</f>
        <v>7.287456</v>
      </c>
      <c r="S197" s="242">
        <v>0</v>
      </c>
      <c r="T197" s="243">
        <f>S197*H197</f>
        <v>0</v>
      </c>
      <c r="U197" s="37"/>
      <c r="V197" s="37"/>
      <c r="W197" s="37"/>
      <c r="X197" s="37"/>
      <c r="Y197" s="37"/>
      <c r="Z197" s="37"/>
      <c r="AA197" s="37"/>
      <c r="AB197" s="37"/>
      <c r="AC197" s="37"/>
      <c r="AD197" s="37"/>
      <c r="AE197" s="37"/>
      <c r="AR197" s="244" t="s">
        <v>176</v>
      </c>
      <c r="AT197" s="244" t="s">
        <v>177</v>
      </c>
      <c r="AU197" s="244" t="s">
        <v>82</v>
      </c>
      <c r="AY197" s="16" t="s">
        <v>125</v>
      </c>
      <c r="BE197" s="245">
        <f>IF(N197="základní",J197,0)</f>
        <v>0</v>
      </c>
      <c r="BF197" s="245">
        <f>IF(N197="snížená",J197,0)</f>
        <v>0</v>
      </c>
      <c r="BG197" s="245">
        <f>IF(N197="zákl. přenesená",J197,0)</f>
        <v>0</v>
      </c>
      <c r="BH197" s="245">
        <f>IF(N197="sníž. přenesená",J197,0)</f>
        <v>0</v>
      </c>
      <c r="BI197" s="245">
        <f>IF(N197="nulová",J197,0)</f>
        <v>0</v>
      </c>
      <c r="BJ197" s="16" t="s">
        <v>78</v>
      </c>
      <c r="BK197" s="245">
        <f>ROUND(I197*H197,2)</f>
        <v>0</v>
      </c>
      <c r="BL197" s="16" t="s">
        <v>131</v>
      </c>
      <c r="BM197" s="244" t="s">
        <v>253</v>
      </c>
    </row>
    <row r="198" spans="1:47" s="2" customFormat="1" ht="12">
      <c r="A198" s="37"/>
      <c r="B198" s="38"/>
      <c r="C198" s="39"/>
      <c r="D198" s="246" t="s">
        <v>133</v>
      </c>
      <c r="E198" s="39"/>
      <c r="F198" s="247" t="s">
        <v>252</v>
      </c>
      <c r="G198" s="39"/>
      <c r="H198" s="39"/>
      <c r="I198" s="140"/>
      <c r="J198" s="39"/>
      <c r="K198" s="39"/>
      <c r="L198" s="43"/>
      <c r="M198" s="248"/>
      <c r="N198" s="249"/>
      <c r="O198" s="90"/>
      <c r="P198" s="90"/>
      <c r="Q198" s="90"/>
      <c r="R198" s="90"/>
      <c r="S198" s="90"/>
      <c r="T198" s="91"/>
      <c r="U198" s="37"/>
      <c r="V198" s="37"/>
      <c r="W198" s="37"/>
      <c r="X198" s="37"/>
      <c r="Y198" s="37"/>
      <c r="Z198" s="37"/>
      <c r="AA198" s="37"/>
      <c r="AB198" s="37"/>
      <c r="AC198" s="37"/>
      <c r="AD198" s="37"/>
      <c r="AE198" s="37"/>
      <c r="AT198" s="16" t="s">
        <v>133</v>
      </c>
      <c r="AU198" s="16" t="s">
        <v>82</v>
      </c>
    </row>
    <row r="199" spans="1:51" s="13" customFormat="1" ht="12">
      <c r="A199" s="13"/>
      <c r="B199" s="250"/>
      <c r="C199" s="251"/>
      <c r="D199" s="246" t="s">
        <v>145</v>
      </c>
      <c r="E199" s="251"/>
      <c r="F199" s="253" t="s">
        <v>254</v>
      </c>
      <c r="G199" s="251"/>
      <c r="H199" s="254">
        <v>41.406</v>
      </c>
      <c r="I199" s="255"/>
      <c r="J199" s="251"/>
      <c r="K199" s="251"/>
      <c r="L199" s="256"/>
      <c r="M199" s="257"/>
      <c r="N199" s="258"/>
      <c r="O199" s="258"/>
      <c r="P199" s="258"/>
      <c r="Q199" s="258"/>
      <c r="R199" s="258"/>
      <c r="S199" s="258"/>
      <c r="T199" s="259"/>
      <c r="U199" s="13"/>
      <c r="V199" s="13"/>
      <c r="W199" s="13"/>
      <c r="X199" s="13"/>
      <c r="Y199" s="13"/>
      <c r="Z199" s="13"/>
      <c r="AA199" s="13"/>
      <c r="AB199" s="13"/>
      <c r="AC199" s="13"/>
      <c r="AD199" s="13"/>
      <c r="AE199" s="13"/>
      <c r="AT199" s="260" t="s">
        <v>145</v>
      </c>
      <c r="AU199" s="260" t="s">
        <v>82</v>
      </c>
      <c r="AV199" s="13" t="s">
        <v>82</v>
      </c>
      <c r="AW199" s="13" t="s">
        <v>4</v>
      </c>
      <c r="AX199" s="13" t="s">
        <v>78</v>
      </c>
      <c r="AY199" s="260" t="s">
        <v>125</v>
      </c>
    </row>
    <row r="200" spans="1:65" s="2" customFormat="1" ht="21.75" customHeight="1">
      <c r="A200" s="37"/>
      <c r="B200" s="38"/>
      <c r="C200" s="232" t="s">
        <v>255</v>
      </c>
      <c r="D200" s="232" t="s">
        <v>127</v>
      </c>
      <c r="E200" s="233" t="s">
        <v>256</v>
      </c>
      <c r="F200" s="234" t="s">
        <v>257</v>
      </c>
      <c r="G200" s="235" t="s">
        <v>130</v>
      </c>
      <c r="H200" s="236">
        <v>93.7</v>
      </c>
      <c r="I200" s="237"/>
      <c r="J200" s="238">
        <f>ROUND(I200*H200,2)</f>
        <v>0</v>
      </c>
      <c r="K200" s="239"/>
      <c r="L200" s="43"/>
      <c r="M200" s="240" t="s">
        <v>1</v>
      </c>
      <c r="N200" s="241" t="s">
        <v>38</v>
      </c>
      <c r="O200" s="90"/>
      <c r="P200" s="242">
        <f>O200*H200</f>
        <v>0</v>
      </c>
      <c r="Q200" s="242">
        <v>0.08565</v>
      </c>
      <c r="R200" s="242">
        <f>Q200*H200</f>
        <v>8.025405000000001</v>
      </c>
      <c r="S200" s="242">
        <v>0</v>
      </c>
      <c r="T200" s="243">
        <f>S200*H200</f>
        <v>0</v>
      </c>
      <c r="U200" s="37"/>
      <c r="V200" s="37"/>
      <c r="W200" s="37"/>
      <c r="X200" s="37"/>
      <c r="Y200" s="37"/>
      <c r="Z200" s="37"/>
      <c r="AA200" s="37"/>
      <c r="AB200" s="37"/>
      <c r="AC200" s="37"/>
      <c r="AD200" s="37"/>
      <c r="AE200" s="37"/>
      <c r="AR200" s="244" t="s">
        <v>131</v>
      </c>
      <c r="AT200" s="244" t="s">
        <v>127</v>
      </c>
      <c r="AU200" s="244" t="s">
        <v>82</v>
      </c>
      <c r="AY200" s="16" t="s">
        <v>125</v>
      </c>
      <c r="BE200" s="245">
        <f>IF(N200="základní",J200,0)</f>
        <v>0</v>
      </c>
      <c r="BF200" s="245">
        <f>IF(N200="snížená",J200,0)</f>
        <v>0</v>
      </c>
      <c r="BG200" s="245">
        <f>IF(N200="zákl. přenesená",J200,0)</f>
        <v>0</v>
      </c>
      <c r="BH200" s="245">
        <f>IF(N200="sníž. přenesená",J200,0)</f>
        <v>0</v>
      </c>
      <c r="BI200" s="245">
        <f>IF(N200="nulová",J200,0)</f>
        <v>0</v>
      </c>
      <c r="BJ200" s="16" t="s">
        <v>78</v>
      </c>
      <c r="BK200" s="245">
        <f>ROUND(I200*H200,2)</f>
        <v>0</v>
      </c>
      <c r="BL200" s="16" t="s">
        <v>131</v>
      </c>
      <c r="BM200" s="244" t="s">
        <v>258</v>
      </c>
    </row>
    <row r="201" spans="1:47" s="2" customFormat="1" ht="12">
      <c r="A201" s="37"/>
      <c r="B201" s="38"/>
      <c r="C201" s="39"/>
      <c r="D201" s="246" t="s">
        <v>133</v>
      </c>
      <c r="E201" s="39"/>
      <c r="F201" s="247" t="s">
        <v>259</v>
      </c>
      <c r="G201" s="39"/>
      <c r="H201" s="39"/>
      <c r="I201" s="140"/>
      <c r="J201" s="39"/>
      <c r="K201" s="39"/>
      <c r="L201" s="43"/>
      <c r="M201" s="248"/>
      <c r="N201" s="249"/>
      <c r="O201" s="90"/>
      <c r="P201" s="90"/>
      <c r="Q201" s="90"/>
      <c r="R201" s="90"/>
      <c r="S201" s="90"/>
      <c r="T201" s="91"/>
      <c r="U201" s="37"/>
      <c r="V201" s="37"/>
      <c r="W201" s="37"/>
      <c r="X201" s="37"/>
      <c r="Y201" s="37"/>
      <c r="Z201" s="37"/>
      <c r="AA201" s="37"/>
      <c r="AB201" s="37"/>
      <c r="AC201" s="37"/>
      <c r="AD201" s="37"/>
      <c r="AE201" s="37"/>
      <c r="AT201" s="16" t="s">
        <v>133</v>
      </c>
      <c r="AU201" s="16" t="s">
        <v>82</v>
      </c>
    </row>
    <row r="202" spans="1:65" s="2" customFormat="1" ht="16.5" customHeight="1">
      <c r="A202" s="37"/>
      <c r="B202" s="38"/>
      <c r="C202" s="232" t="s">
        <v>260</v>
      </c>
      <c r="D202" s="232" t="s">
        <v>127</v>
      </c>
      <c r="E202" s="233" t="s">
        <v>261</v>
      </c>
      <c r="F202" s="234" t="s">
        <v>262</v>
      </c>
      <c r="G202" s="235" t="s">
        <v>150</v>
      </c>
      <c r="H202" s="236">
        <v>3</v>
      </c>
      <c r="I202" s="237"/>
      <c r="J202" s="238">
        <f>ROUND(I202*H202,2)</f>
        <v>0</v>
      </c>
      <c r="K202" s="239"/>
      <c r="L202" s="43"/>
      <c r="M202" s="240" t="s">
        <v>1</v>
      </c>
      <c r="N202" s="241" t="s">
        <v>38</v>
      </c>
      <c r="O202" s="90"/>
      <c r="P202" s="242">
        <f>O202*H202</f>
        <v>0</v>
      </c>
      <c r="Q202" s="242">
        <v>0.0036</v>
      </c>
      <c r="R202" s="242">
        <f>Q202*H202</f>
        <v>0.0108</v>
      </c>
      <c r="S202" s="242">
        <v>0</v>
      </c>
      <c r="T202" s="243">
        <f>S202*H202</f>
        <v>0</v>
      </c>
      <c r="U202" s="37"/>
      <c r="V202" s="37"/>
      <c r="W202" s="37"/>
      <c r="X202" s="37"/>
      <c r="Y202" s="37"/>
      <c r="Z202" s="37"/>
      <c r="AA202" s="37"/>
      <c r="AB202" s="37"/>
      <c r="AC202" s="37"/>
      <c r="AD202" s="37"/>
      <c r="AE202" s="37"/>
      <c r="AR202" s="244" t="s">
        <v>131</v>
      </c>
      <c r="AT202" s="244" t="s">
        <v>127</v>
      </c>
      <c r="AU202" s="244" t="s">
        <v>82</v>
      </c>
      <c r="AY202" s="16" t="s">
        <v>125</v>
      </c>
      <c r="BE202" s="245">
        <f>IF(N202="základní",J202,0)</f>
        <v>0</v>
      </c>
      <c r="BF202" s="245">
        <f>IF(N202="snížená",J202,0)</f>
        <v>0</v>
      </c>
      <c r="BG202" s="245">
        <f>IF(N202="zákl. přenesená",J202,0)</f>
        <v>0</v>
      </c>
      <c r="BH202" s="245">
        <f>IF(N202="sníž. přenesená",J202,0)</f>
        <v>0</v>
      </c>
      <c r="BI202" s="245">
        <f>IF(N202="nulová",J202,0)</f>
        <v>0</v>
      </c>
      <c r="BJ202" s="16" t="s">
        <v>78</v>
      </c>
      <c r="BK202" s="245">
        <f>ROUND(I202*H202,2)</f>
        <v>0</v>
      </c>
      <c r="BL202" s="16" t="s">
        <v>131</v>
      </c>
      <c r="BM202" s="244" t="s">
        <v>263</v>
      </c>
    </row>
    <row r="203" spans="1:47" s="2" customFormat="1" ht="12">
      <c r="A203" s="37"/>
      <c r="B203" s="38"/>
      <c r="C203" s="39"/>
      <c r="D203" s="246" t="s">
        <v>133</v>
      </c>
      <c r="E203" s="39"/>
      <c r="F203" s="247" t="s">
        <v>264</v>
      </c>
      <c r="G203" s="39"/>
      <c r="H203" s="39"/>
      <c r="I203" s="140"/>
      <c r="J203" s="39"/>
      <c r="K203" s="39"/>
      <c r="L203" s="43"/>
      <c r="M203" s="248"/>
      <c r="N203" s="249"/>
      <c r="O203" s="90"/>
      <c r="P203" s="90"/>
      <c r="Q203" s="90"/>
      <c r="R203" s="90"/>
      <c r="S203" s="90"/>
      <c r="T203" s="91"/>
      <c r="U203" s="37"/>
      <c r="V203" s="37"/>
      <c r="W203" s="37"/>
      <c r="X203" s="37"/>
      <c r="Y203" s="37"/>
      <c r="Z203" s="37"/>
      <c r="AA203" s="37"/>
      <c r="AB203" s="37"/>
      <c r="AC203" s="37"/>
      <c r="AD203" s="37"/>
      <c r="AE203" s="37"/>
      <c r="AT203" s="16" t="s">
        <v>133</v>
      </c>
      <c r="AU203" s="16" t="s">
        <v>82</v>
      </c>
    </row>
    <row r="204" spans="1:63" s="12" customFormat="1" ht="22.8" customHeight="1">
      <c r="A204" s="12"/>
      <c r="B204" s="216"/>
      <c r="C204" s="217"/>
      <c r="D204" s="218" t="s">
        <v>72</v>
      </c>
      <c r="E204" s="230" t="s">
        <v>176</v>
      </c>
      <c r="F204" s="230" t="s">
        <v>265</v>
      </c>
      <c r="G204" s="217"/>
      <c r="H204" s="217"/>
      <c r="I204" s="220"/>
      <c r="J204" s="231">
        <f>BK204</f>
        <v>0</v>
      </c>
      <c r="K204" s="217"/>
      <c r="L204" s="222"/>
      <c r="M204" s="223"/>
      <c r="N204" s="224"/>
      <c r="O204" s="224"/>
      <c r="P204" s="225">
        <f>SUM(P205:P208)</f>
        <v>0</v>
      </c>
      <c r="Q204" s="224"/>
      <c r="R204" s="225">
        <f>SUM(R205:R208)</f>
        <v>0.36834</v>
      </c>
      <c r="S204" s="224"/>
      <c r="T204" s="226">
        <f>SUM(T205:T208)</f>
        <v>0</v>
      </c>
      <c r="U204" s="12"/>
      <c r="V204" s="12"/>
      <c r="W204" s="12"/>
      <c r="X204" s="12"/>
      <c r="Y204" s="12"/>
      <c r="Z204" s="12"/>
      <c r="AA204" s="12"/>
      <c r="AB204" s="12"/>
      <c r="AC204" s="12"/>
      <c r="AD204" s="12"/>
      <c r="AE204" s="12"/>
      <c r="AR204" s="227" t="s">
        <v>78</v>
      </c>
      <c r="AT204" s="228" t="s">
        <v>72</v>
      </c>
      <c r="AU204" s="228" t="s">
        <v>78</v>
      </c>
      <c r="AY204" s="227" t="s">
        <v>125</v>
      </c>
      <c r="BK204" s="229">
        <f>SUM(BK205:BK208)</f>
        <v>0</v>
      </c>
    </row>
    <row r="205" spans="1:65" s="2" customFormat="1" ht="16.5" customHeight="1">
      <c r="A205" s="37"/>
      <c r="B205" s="38"/>
      <c r="C205" s="232" t="s">
        <v>266</v>
      </c>
      <c r="D205" s="232" t="s">
        <v>127</v>
      </c>
      <c r="E205" s="233" t="s">
        <v>267</v>
      </c>
      <c r="F205" s="234" t="s">
        <v>268</v>
      </c>
      <c r="G205" s="235" t="s">
        <v>269</v>
      </c>
      <c r="H205" s="236">
        <v>1</v>
      </c>
      <c r="I205" s="237"/>
      <c r="J205" s="238">
        <f>ROUND(I205*H205,2)</f>
        <v>0</v>
      </c>
      <c r="K205" s="239"/>
      <c r="L205" s="43"/>
      <c r="M205" s="240" t="s">
        <v>1</v>
      </c>
      <c r="N205" s="241" t="s">
        <v>38</v>
      </c>
      <c r="O205" s="90"/>
      <c r="P205" s="242">
        <f>O205*H205</f>
        <v>0</v>
      </c>
      <c r="Q205" s="242">
        <v>0.14494</v>
      </c>
      <c r="R205" s="242">
        <f>Q205*H205</f>
        <v>0.14494</v>
      </c>
      <c r="S205" s="242">
        <v>0</v>
      </c>
      <c r="T205" s="243">
        <f>S205*H205</f>
        <v>0</v>
      </c>
      <c r="U205" s="37"/>
      <c r="V205" s="37"/>
      <c r="W205" s="37"/>
      <c r="X205" s="37"/>
      <c r="Y205" s="37"/>
      <c r="Z205" s="37"/>
      <c r="AA205" s="37"/>
      <c r="AB205" s="37"/>
      <c r="AC205" s="37"/>
      <c r="AD205" s="37"/>
      <c r="AE205" s="37"/>
      <c r="AR205" s="244" t="s">
        <v>131</v>
      </c>
      <c r="AT205" s="244" t="s">
        <v>127</v>
      </c>
      <c r="AU205" s="244" t="s">
        <v>82</v>
      </c>
      <c r="AY205" s="16" t="s">
        <v>125</v>
      </c>
      <c r="BE205" s="245">
        <f>IF(N205="základní",J205,0)</f>
        <v>0</v>
      </c>
      <c r="BF205" s="245">
        <f>IF(N205="snížená",J205,0)</f>
        <v>0</v>
      </c>
      <c r="BG205" s="245">
        <f>IF(N205="zákl. přenesená",J205,0)</f>
        <v>0</v>
      </c>
      <c r="BH205" s="245">
        <f>IF(N205="sníž. přenesená",J205,0)</f>
        <v>0</v>
      </c>
      <c r="BI205" s="245">
        <f>IF(N205="nulová",J205,0)</f>
        <v>0</v>
      </c>
      <c r="BJ205" s="16" t="s">
        <v>78</v>
      </c>
      <c r="BK205" s="245">
        <f>ROUND(I205*H205,2)</f>
        <v>0</v>
      </c>
      <c r="BL205" s="16" t="s">
        <v>131</v>
      </c>
      <c r="BM205" s="244" t="s">
        <v>270</v>
      </c>
    </row>
    <row r="206" spans="1:47" s="2" customFormat="1" ht="12">
      <c r="A206" s="37"/>
      <c r="B206" s="38"/>
      <c r="C206" s="39"/>
      <c r="D206" s="246" t="s">
        <v>133</v>
      </c>
      <c r="E206" s="39"/>
      <c r="F206" s="247" t="s">
        <v>271</v>
      </c>
      <c r="G206" s="39"/>
      <c r="H206" s="39"/>
      <c r="I206" s="140"/>
      <c r="J206" s="39"/>
      <c r="K206" s="39"/>
      <c r="L206" s="43"/>
      <c r="M206" s="248"/>
      <c r="N206" s="249"/>
      <c r="O206" s="90"/>
      <c r="P206" s="90"/>
      <c r="Q206" s="90"/>
      <c r="R206" s="90"/>
      <c r="S206" s="90"/>
      <c r="T206" s="91"/>
      <c r="U206" s="37"/>
      <c r="V206" s="37"/>
      <c r="W206" s="37"/>
      <c r="X206" s="37"/>
      <c r="Y206" s="37"/>
      <c r="Z206" s="37"/>
      <c r="AA206" s="37"/>
      <c r="AB206" s="37"/>
      <c r="AC206" s="37"/>
      <c r="AD206" s="37"/>
      <c r="AE206" s="37"/>
      <c r="AT206" s="16" t="s">
        <v>133</v>
      </c>
      <c r="AU206" s="16" t="s">
        <v>82</v>
      </c>
    </row>
    <row r="207" spans="1:65" s="2" customFormat="1" ht="16.5" customHeight="1">
      <c r="A207" s="37"/>
      <c r="B207" s="38"/>
      <c r="C207" s="232" t="s">
        <v>272</v>
      </c>
      <c r="D207" s="232" t="s">
        <v>127</v>
      </c>
      <c r="E207" s="233" t="s">
        <v>273</v>
      </c>
      <c r="F207" s="234" t="s">
        <v>274</v>
      </c>
      <c r="G207" s="235" t="s">
        <v>150</v>
      </c>
      <c r="H207" s="236">
        <v>20</v>
      </c>
      <c r="I207" s="237"/>
      <c r="J207" s="238">
        <f>ROUND(I207*H207,2)</f>
        <v>0</v>
      </c>
      <c r="K207" s="239"/>
      <c r="L207" s="43"/>
      <c r="M207" s="240" t="s">
        <v>1</v>
      </c>
      <c r="N207" s="241" t="s">
        <v>38</v>
      </c>
      <c r="O207" s="90"/>
      <c r="P207" s="242">
        <f>O207*H207</f>
        <v>0</v>
      </c>
      <c r="Q207" s="242">
        <v>0.01117</v>
      </c>
      <c r="R207" s="242">
        <f>Q207*H207</f>
        <v>0.2234</v>
      </c>
      <c r="S207" s="242">
        <v>0</v>
      </c>
      <c r="T207" s="243">
        <f>S207*H207</f>
        <v>0</v>
      </c>
      <c r="U207" s="37"/>
      <c r="V207" s="37"/>
      <c r="W207" s="37"/>
      <c r="X207" s="37"/>
      <c r="Y207" s="37"/>
      <c r="Z207" s="37"/>
      <c r="AA207" s="37"/>
      <c r="AB207" s="37"/>
      <c r="AC207" s="37"/>
      <c r="AD207" s="37"/>
      <c r="AE207" s="37"/>
      <c r="AR207" s="244" t="s">
        <v>131</v>
      </c>
      <c r="AT207" s="244" t="s">
        <v>127</v>
      </c>
      <c r="AU207" s="244" t="s">
        <v>82</v>
      </c>
      <c r="AY207" s="16" t="s">
        <v>125</v>
      </c>
      <c r="BE207" s="245">
        <f>IF(N207="základní",J207,0)</f>
        <v>0</v>
      </c>
      <c r="BF207" s="245">
        <f>IF(N207="snížená",J207,0)</f>
        <v>0</v>
      </c>
      <c r="BG207" s="245">
        <f>IF(N207="zákl. přenesená",J207,0)</f>
        <v>0</v>
      </c>
      <c r="BH207" s="245">
        <f>IF(N207="sníž. přenesená",J207,0)</f>
        <v>0</v>
      </c>
      <c r="BI207" s="245">
        <f>IF(N207="nulová",J207,0)</f>
        <v>0</v>
      </c>
      <c r="BJ207" s="16" t="s">
        <v>78</v>
      </c>
      <c r="BK207" s="245">
        <f>ROUND(I207*H207,2)</f>
        <v>0</v>
      </c>
      <c r="BL207" s="16" t="s">
        <v>131</v>
      </c>
      <c r="BM207" s="244" t="s">
        <v>275</v>
      </c>
    </row>
    <row r="208" spans="1:47" s="2" customFormat="1" ht="12">
      <c r="A208" s="37"/>
      <c r="B208" s="38"/>
      <c r="C208" s="39"/>
      <c r="D208" s="246" t="s">
        <v>133</v>
      </c>
      <c r="E208" s="39"/>
      <c r="F208" s="247" t="s">
        <v>276</v>
      </c>
      <c r="G208" s="39"/>
      <c r="H208" s="39"/>
      <c r="I208" s="140"/>
      <c r="J208" s="39"/>
      <c r="K208" s="39"/>
      <c r="L208" s="43"/>
      <c r="M208" s="248"/>
      <c r="N208" s="249"/>
      <c r="O208" s="90"/>
      <c r="P208" s="90"/>
      <c r="Q208" s="90"/>
      <c r="R208" s="90"/>
      <c r="S208" s="90"/>
      <c r="T208" s="91"/>
      <c r="U208" s="37"/>
      <c r="V208" s="37"/>
      <c r="W208" s="37"/>
      <c r="X208" s="37"/>
      <c r="Y208" s="37"/>
      <c r="Z208" s="37"/>
      <c r="AA208" s="37"/>
      <c r="AB208" s="37"/>
      <c r="AC208" s="37"/>
      <c r="AD208" s="37"/>
      <c r="AE208" s="37"/>
      <c r="AT208" s="16" t="s">
        <v>133</v>
      </c>
      <c r="AU208" s="16" t="s">
        <v>82</v>
      </c>
    </row>
    <row r="209" spans="1:63" s="12" customFormat="1" ht="22.8" customHeight="1">
      <c r="A209" s="12"/>
      <c r="B209" s="216"/>
      <c r="C209" s="217"/>
      <c r="D209" s="218" t="s">
        <v>72</v>
      </c>
      <c r="E209" s="230" t="s">
        <v>183</v>
      </c>
      <c r="F209" s="230" t="s">
        <v>277</v>
      </c>
      <c r="G209" s="217"/>
      <c r="H209" s="217"/>
      <c r="I209" s="220"/>
      <c r="J209" s="231">
        <f>BK209</f>
        <v>0</v>
      </c>
      <c r="K209" s="217"/>
      <c r="L209" s="222"/>
      <c r="M209" s="223"/>
      <c r="N209" s="224"/>
      <c r="O209" s="224"/>
      <c r="P209" s="225">
        <f>SUM(P210:P231)</f>
        <v>0</v>
      </c>
      <c r="Q209" s="224"/>
      <c r="R209" s="225">
        <f>SUM(R210:R231)</f>
        <v>67.10752</v>
      </c>
      <c r="S209" s="224"/>
      <c r="T209" s="226">
        <f>SUM(T210:T231)</f>
        <v>0.0037</v>
      </c>
      <c r="U209" s="12"/>
      <c r="V209" s="12"/>
      <c r="W209" s="12"/>
      <c r="X209" s="12"/>
      <c r="Y209" s="12"/>
      <c r="Z209" s="12"/>
      <c r="AA209" s="12"/>
      <c r="AB209" s="12"/>
      <c r="AC209" s="12"/>
      <c r="AD209" s="12"/>
      <c r="AE209" s="12"/>
      <c r="AR209" s="227" t="s">
        <v>78</v>
      </c>
      <c r="AT209" s="228" t="s">
        <v>72</v>
      </c>
      <c r="AU209" s="228" t="s">
        <v>78</v>
      </c>
      <c r="AY209" s="227" t="s">
        <v>125</v>
      </c>
      <c r="BK209" s="229">
        <f>SUM(BK210:BK231)</f>
        <v>0</v>
      </c>
    </row>
    <row r="210" spans="1:65" s="2" customFormat="1" ht="21.75" customHeight="1">
      <c r="A210" s="37"/>
      <c r="B210" s="38"/>
      <c r="C210" s="232" t="s">
        <v>278</v>
      </c>
      <c r="D210" s="232" t="s">
        <v>127</v>
      </c>
      <c r="E210" s="233" t="s">
        <v>279</v>
      </c>
      <c r="F210" s="234" t="s">
        <v>280</v>
      </c>
      <c r="G210" s="235" t="s">
        <v>150</v>
      </c>
      <c r="H210" s="236">
        <v>129.1</v>
      </c>
      <c r="I210" s="237"/>
      <c r="J210" s="238">
        <f>ROUND(I210*H210,2)</f>
        <v>0</v>
      </c>
      <c r="K210" s="239"/>
      <c r="L210" s="43"/>
      <c r="M210" s="240" t="s">
        <v>1</v>
      </c>
      <c r="N210" s="241" t="s">
        <v>38</v>
      </c>
      <c r="O210" s="90"/>
      <c r="P210" s="242">
        <f>O210*H210</f>
        <v>0</v>
      </c>
      <c r="Q210" s="242">
        <v>0.1554</v>
      </c>
      <c r="R210" s="242">
        <f>Q210*H210</f>
        <v>20.06214</v>
      </c>
      <c r="S210" s="242">
        <v>0</v>
      </c>
      <c r="T210" s="243">
        <f>S210*H210</f>
        <v>0</v>
      </c>
      <c r="U210" s="37"/>
      <c r="V210" s="37"/>
      <c r="W210" s="37"/>
      <c r="X210" s="37"/>
      <c r="Y210" s="37"/>
      <c r="Z210" s="37"/>
      <c r="AA210" s="37"/>
      <c r="AB210" s="37"/>
      <c r="AC210" s="37"/>
      <c r="AD210" s="37"/>
      <c r="AE210" s="37"/>
      <c r="AR210" s="244" t="s">
        <v>131</v>
      </c>
      <c r="AT210" s="244" t="s">
        <v>127</v>
      </c>
      <c r="AU210" s="244" t="s">
        <v>82</v>
      </c>
      <c r="AY210" s="16" t="s">
        <v>125</v>
      </c>
      <c r="BE210" s="245">
        <f>IF(N210="základní",J210,0)</f>
        <v>0</v>
      </c>
      <c r="BF210" s="245">
        <f>IF(N210="snížená",J210,0)</f>
        <v>0</v>
      </c>
      <c r="BG210" s="245">
        <f>IF(N210="zákl. přenesená",J210,0)</f>
        <v>0</v>
      </c>
      <c r="BH210" s="245">
        <f>IF(N210="sníž. přenesená",J210,0)</f>
        <v>0</v>
      </c>
      <c r="BI210" s="245">
        <f>IF(N210="nulová",J210,0)</f>
        <v>0</v>
      </c>
      <c r="BJ210" s="16" t="s">
        <v>78</v>
      </c>
      <c r="BK210" s="245">
        <f>ROUND(I210*H210,2)</f>
        <v>0</v>
      </c>
      <c r="BL210" s="16" t="s">
        <v>131</v>
      </c>
      <c r="BM210" s="244" t="s">
        <v>281</v>
      </c>
    </row>
    <row r="211" spans="1:47" s="2" customFormat="1" ht="12">
      <c r="A211" s="37"/>
      <c r="B211" s="38"/>
      <c r="C211" s="39"/>
      <c r="D211" s="246" t="s">
        <v>133</v>
      </c>
      <c r="E211" s="39"/>
      <c r="F211" s="247" t="s">
        <v>282</v>
      </c>
      <c r="G211" s="39"/>
      <c r="H211" s="39"/>
      <c r="I211" s="140"/>
      <c r="J211" s="39"/>
      <c r="K211" s="39"/>
      <c r="L211" s="43"/>
      <c r="M211" s="248"/>
      <c r="N211" s="249"/>
      <c r="O211" s="90"/>
      <c r="P211" s="90"/>
      <c r="Q211" s="90"/>
      <c r="R211" s="90"/>
      <c r="S211" s="90"/>
      <c r="T211" s="91"/>
      <c r="U211" s="37"/>
      <c r="V211" s="37"/>
      <c r="W211" s="37"/>
      <c r="X211" s="37"/>
      <c r="Y211" s="37"/>
      <c r="Z211" s="37"/>
      <c r="AA211" s="37"/>
      <c r="AB211" s="37"/>
      <c r="AC211" s="37"/>
      <c r="AD211" s="37"/>
      <c r="AE211" s="37"/>
      <c r="AT211" s="16" t="s">
        <v>133</v>
      </c>
      <c r="AU211" s="16" t="s">
        <v>82</v>
      </c>
    </row>
    <row r="212" spans="1:65" s="2" customFormat="1" ht="16.5" customHeight="1">
      <c r="A212" s="37"/>
      <c r="B212" s="38"/>
      <c r="C212" s="272" t="s">
        <v>283</v>
      </c>
      <c r="D212" s="272" t="s">
        <v>177</v>
      </c>
      <c r="E212" s="273" t="s">
        <v>284</v>
      </c>
      <c r="F212" s="274" t="s">
        <v>285</v>
      </c>
      <c r="G212" s="275" t="s">
        <v>150</v>
      </c>
      <c r="H212" s="276">
        <v>129.1</v>
      </c>
      <c r="I212" s="277"/>
      <c r="J212" s="278">
        <f>ROUND(I212*H212,2)</f>
        <v>0</v>
      </c>
      <c r="K212" s="279"/>
      <c r="L212" s="280"/>
      <c r="M212" s="281" t="s">
        <v>1</v>
      </c>
      <c r="N212" s="282" t="s">
        <v>38</v>
      </c>
      <c r="O212" s="90"/>
      <c r="P212" s="242">
        <f>O212*H212</f>
        <v>0</v>
      </c>
      <c r="Q212" s="242">
        <v>0.0483</v>
      </c>
      <c r="R212" s="242">
        <f>Q212*H212</f>
        <v>6.23553</v>
      </c>
      <c r="S212" s="242">
        <v>0</v>
      </c>
      <c r="T212" s="243">
        <f>S212*H212</f>
        <v>0</v>
      </c>
      <c r="U212" s="37"/>
      <c r="V212" s="37"/>
      <c r="W212" s="37"/>
      <c r="X212" s="37"/>
      <c r="Y212" s="37"/>
      <c r="Z212" s="37"/>
      <c r="AA212" s="37"/>
      <c r="AB212" s="37"/>
      <c r="AC212" s="37"/>
      <c r="AD212" s="37"/>
      <c r="AE212" s="37"/>
      <c r="AR212" s="244" t="s">
        <v>176</v>
      </c>
      <c r="AT212" s="244" t="s">
        <v>177</v>
      </c>
      <c r="AU212" s="244" t="s">
        <v>82</v>
      </c>
      <c r="AY212" s="16" t="s">
        <v>125</v>
      </c>
      <c r="BE212" s="245">
        <f>IF(N212="základní",J212,0)</f>
        <v>0</v>
      </c>
      <c r="BF212" s="245">
        <f>IF(N212="snížená",J212,0)</f>
        <v>0</v>
      </c>
      <c r="BG212" s="245">
        <f>IF(N212="zákl. přenesená",J212,0)</f>
        <v>0</v>
      </c>
      <c r="BH212" s="245">
        <f>IF(N212="sníž. přenesená",J212,0)</f>
        <v>0</v>
      </c>
      <c r="BI212" s="245">
        <f>IF(N212="nulová",J212,0)</f>
        <v>0</v>
      </c>
      <c r="BJ212" s="16" t="s">
        <v>78</v>
      </c>
      <c r="BK212" s="245">
        <f>ROUND(I212*H212,2)</f>
        <v>0</v>
      </c>
      <c r="BL212" s="16" t="s">
        <v>131</v>
      </c>
      <c r="BM212" s="244" t="s">
        <v>286</v>
      </c>
    </row>
    <row r="213" spans="1:47" s="2" customFormat="1" ht="12">
      <c r="A213" s="37"/>
      <c r="B213" s="38"/>
      <c r="C213" s="39"/>
      <c r="D213" s="246" t="s">
        <v>133</v>
      </c>
      <c r="E213" s="39"/>
      <c r="F213" s="247" t="s">
        <v>285</v>
      </c>
      <c r="G213" s="39"/>
      <c r="H213" s="39"/>
      <c r="I213" s="140"/>
      <c r="J213" s="39"/>
      <c r="K213" s="39"/>
      <c r="L213" s="43"/>
      <c r="M213" s="248"/>
      <c r="N213" s="249"/>
      <c r="O213" s="90"/>
      <c r="P213" s="90"/>
      <c r="Q213" s="90"/>
      <c r="R213" s="90"/>
      <c r="S213" s="90"/>
      <c r="T213" s="91"/>
      <c r="U213" s="37"/>
      <c r="V213" s="37"/>
      <c r="W213" s="37"/>
      <c r="X213" s="37"/>
      <c r="Y213" s="37"/>
      <c r="Z213" s="37"/>
      <c r="AA213" s="37"/>
      <c r="AB213" s="37"/>
      <c r="AC213" s="37"/>
      <c r="AD213" s="37"/>
      <c r="AE213" s="37"/>
      <c r="AT213" s="16" t="s">
        <v>133</v>
      </c>
      <c r="AU213" s="16" t="s">
        <v>82</v>
      </c>
    </row>
    <row r="214" spans="1:65" s="2" customFormat="1" ht="21.75" customHeight="1">
      <c r="A214" s="37"/>
      <c r="B214" s="38"/>
      <c r="C214" s="232" t="s">
        <v>287</v>
      </c>
      <c r="D214" s="232" t="s">
        <v>127</v>
      </c>
      <c r="E214" s="233" t="s">
        <v>288</v>
      </c>
      <c r="F214" s="234" t="s">
        <v>289</v>
      </c>
      <c r="G214" s="235" t="s">
        <v>150</v>
      </c>
      <c r="H214" s="236">
        <v>78.6</v>
      </c>
      <c r="I214" s="237"/>
      <c r="J214" s="238">
        <f>ROUND(I214*H214,2)</f>
        <v>0</v>
      </c>
      <c r="K214" s="239"/>
      <c r="L214" s="43"/>
      <c r="M214" s="240" t="s">
        <v>1</v>
      </c>
      <c r="N214" s="241" t="s">
        <v>38</v>
      </c>
      <c r="O214" s="90"/>
      <c r="P214" s="242">
        <f>O214*H214</f>
        <v>0</v>
      </c>
      <c r="Q214" s="242">
        <v>0.1295</v>
      </c>
      <c r="R214" s="242">
        <f>Q214*H214</f>
        <v>10.1787</v>
      </c>
      <c r="S214" s="242">
        <v>0</v>
      </c>
      <c r="T214" s="243">
        <f>S214*H214</f>
        <v>0</v>
      </c>
      <c r="U214" s="37"/>
      <c r="V214" s="37"/>
      <c r="W214" s="37"/>
      <c r="X214" s="37"/>
      <c r="Y214" s="37"/>
      <c r="Z214" s="37"/>
      <c r="AA214" s="37"/>
      <c r="AB214" s="37"/>
      <c r="AC214" s="37"/>
      <c r="AD214" s="37"/>
      <c r="AE214" s="37"/>
      <c r="AR214" s="244" t="s">
        <v>131</v>
      </c>
      <c r="AT214" s="244" t="s">
        <v>127</v>
      </c>
      <c r="AU214" s="244" t="s">
        <v>82</v>
      </c>
      <c r="AY214" s="16" t="s">
        <v>125</v>
      </c>
      <c r="BE214" s="245">
        <f>IF(N214="základní",J214,0)</f>
        <v>0</v>
      </c>
      <c r="BF214" s="245">
        <f>IF(N214="snížená",J214,0)</f>
        <v>0</v>
      </c>
      <c r="BG214" s="245">
        <f>IF(N214="zákl. přenesená",J214,0)</f>
        <v>0</v>
      </c>
      <c r="BH214" s="245">
        <f>IF(N214="sníž. přenesená",J214,0)</f>
        <v>0</v>
      </c>
      <c r="BI214" s="245">
        <f>IF(N214="nulová",J214,0)</f>
        <v>0</v>
      </c>
      <c r="BJ214" s="16" t="s">
        <v>78</v>
      </c>
      <c r="BK214" s="245">
        <f>ROUND(I214*H214,2)</f>
        <v>0</v>
      </c>
      <c r="BL214" s="16" t="s">
        <v>131</v>
      </c>
      <c r="BM214" s="244" t="s">
        <v>290</v>
      </c>
    </row>
    <row r="215" spans="1:47" s="2" customFormat="1" ht="12">
      <c r="A215" s="37"/>
      <c r="B215" s="38"/>
      <c r="C215" s="39"/>
      <c r="D215" s="246" t="s">
        <v>133</v>
      </c>
      <c r="E215" s="39"/>
      <c r="F215" s="247" t="s">
        <v>291</v>
      </c>
      <c r="G215" s="39"/>
      <c r="H215" s="39"/>
      <c r="I215" s="140"/>
      <c r="J215" s="39"/>
      <c r="K215" s="39"/>
      <c r="L215" s="43"/>
      <c r="M215" s="248"/>
      <c r="N215" s="249"/>
      <c r="O215" s="90"/>
      <c r="P215" s="90"/>
      <c r="Q215" s="90"/>
      <c r="R215" s="90"/>
      <c r="S215" s="90"/>
      <c r="T215" s="91"/>
      <c r="U215" s="37"/>
      <c r="V215" s="37"/>
      <c r="W215" s="37"/>
      <c r="X215" s="37"/>
      <c r="Y215" s="37"/>
      <c r="Z215" s="37"/>
      <c r="AA215" s="37"/>
      <c r="AB215" s="37"/>
      <c r="AC215" s="37"/>
      <c r="AD215" s="37"/>
      <c r="AE215" s="37"/>
      <c r="AT215" s="16" t="s">
        <v>133</v>
      </c>
      <c r="AU215" s="16" t="s">
        <v>82</v>
      </c>
    </row>
    <row r="216" spans="1:65" s="2" customFormat="1" ht="16.5" customHeight="1">
      <c r="A216" s="37"/>
      <c r="B216" s="38"/>
      <c r="C216" s="272" t="s">
        <v>292</v>
      </c>
      <c r="D216" s="272" t="s">
        <v>177</v>
      </c>
      <c r="E216" s="273" t="s">
        <v>293</v>
      </c>
      <c r="F216" s="274" t="s">
        <v>294</v>
      </c>
      <c r="G216" s="275" t="s">
        <v>150</v>
      </c>
      <c r="H216" s="276">
        <v>78.6</v>
      </c>
      <c r="I216" s="277"/>
      <c r="J216" s="278">
        <f>ROUND(I216*H216,2)</f>
        <v>0</v>
      </c>
      <c r="K216" s="279"/>
      <c r="L216" s="280"/>
      <c r="M216" s="281" t="s">
        <v>1</v>
      </c>
      <c r="N216" s="282" t="s">
        <v>38</v>
      </c>
      <c r="O216" s="90"/>
      <c r="P216" s="242">
        <f>O216*H216</f>
        <v>0</v>
      </c>
      <c r="Q216" s="242">
        <v>0.046</v>
      </c>
      <c r="R216" s="242">
        <f>Q216*H216</f>
        <v>3.6155999999999997</v>
      </c>
      <c r="S216" s="242">
        <v>0</v>
      </c>
      <c r="T216" s="243">
        <f>S216*H216</f>
        <v>0</v>
      </c>
      <c r="U216" s="37"/>
      <c r="V216" s="37"/>
      <c r="W216" s="37"/>
      <c r="X216" s="37"/>
      <c r="Y216" s="37"/>
      <c r="Z216" s="37"/>
      <c r="AA216" s="37"/>
      <c r="AB216" s="37"/>
      <c r="AC216" s="37"/>
      <c r="AD216" s="37"/>
      <c r="AE216" s="37"/>
      <c r="AR216" s="244" t="s">
        <v>176</v>
      </c>
      <c r="AT216" s="244" t="s">
        <v>177</v>
      </c>
      <c r="AU216" s="244" t="s">
        <v>82</v>
      </c>
      <c r="AY216" s="16" t="s">
        <v>125</v>
      </c>
      <c r="BE216" s="245">
        <f>IF(N216="základní",J216,0)</f>
        <v>0</v>
      </c>
      <c r="BF216" s="245">
        <f>IF(N216="snížená",J216,0)</f>
        <v>0</v>
      </c>
      <c r="BG216" s="245">
        <f>IF(N216="zákl. přenesená",J216,0)</f>
        <v>0</v>
      </c>
      <c r="BH216" s="245">
        <f>IF(N216="sníž. přenesená",J216,0)</f>
        <v>0</v>
      </c>
      <c r="BI216" s="245">
        <f>IF(N216="nulová",J216,0)</f>
        <v>0</v>
      </c>
      <c r="BJ216" s="16" t="s">
        <v>78</v>
      </c>
      <c r="BK216" s="245">
        <f>ROUND(I216*H216,2)</f>
        <v>0</v>
      </c>
      <c r="BL216" s="16" t="s">
        <v>131</v>
      </c>
      <c r="BM216" s="244" t="s">
        <v>295</v>
      </c>
    </row>
    <row r="217" spans="1:47" s="2" customFormat="1" ht="12">
      <c r="A217" s="37"/>
      <c r="B217" s="38"/>
      <c r="C217" s="39"/>
      <c r="D217" s="246" t="s">
        <v>133</v>
      </c>
      <c r="E217" s="39"/>
      <c r="F217" s="247" t="s">
        <v>294</v>
      </c>
      <c r="G217" s="39"/>
      <c r="H217" s="39"/>
      <c r="I217" s="140"/>
      <c r="J217" s="39"/>
      <c r="K217" s="39"/>
      <c r="L217" s="43"/>
      <c r="M217" s="248"/>
      <c r="N217" s="249"/>
      <c r="O217" s="90"/>
      <c r="P217" s="90"/>
      <c r="Q217" s="90"/>
      <c r="R217" s="90"/>
      <c r="S217" s="90"/>
      <c r="T217" s="91"/>
      <c r="U217" s="37"/>
      <c r="V217" s="37"/>
      <c r="W217" s="37"/>
      <c r="X217" s="37"/>
      <c r="Y217" s="37"/>
      <c r="Z217" s="37"/>
      <c r="AA217" s="37"/>
      <c r="AB217" s="37"/>
      <c r="AC217" s="37"/>
      <c r="AD217" s="37"/>
      <c r="AE217" s="37"/>
      <c r="AT217" s="16" t="s">
        <v>133</v>
      </c>
      <c r="AU217" s="16" t="s">
        <v>82</v>
      </c>
    </row>
    <row r="218" spans="1:51" s="13" customFormat="1" ht="12">
      <c r="A218" s="13"/>
      <c r="B218" s="250"/>
      <c r="C218" s="251"/>
      <c r="D218" s="246" t="s">
        <v>145</v>
      </c>
      <c r="E218" s="252" t="s">
        <v>1</v>
      </c>
      <c r="F218" s="253" t="s">
        <v>296</v>
      </c>
      <c r="G218" s="251"/>
      <c r="H218" s="254">
        <v>78.6</v>
      </c>
      <c r="I218" s="255"/>
      <c r="J218" s="251"/>
      <c r="K218" s="251"/>
      <c r="L218" s="256"/>
      <c r="M218" s="257"/>
      <c r="N218" s="258"/>
      <c r="O218" s="258"/>
      <c r="P218" s="258"/>
      <c r="Q218" s="258"/>
      <c r="R218" s="258"/>
      <c r="S218" s="258"/>
      <c r="T218" s="259"/>
      <c r="U218" s="13"/>
      <c r="V218" s="13"/>
      <c r="W218" s="13"/>
      <c r="X218" s="13"/>
      <c r="Y218" s="13"/>
      <c r="Z218" s="13"/>
      <c r="AA218" s="13"/>
      <c r="AB218" s="13"/>
      <c r="AC218" s="13"/>
      <c r="AD218" s="13"/>
      <c r="AE218" s="13"/>
      <c r="AT218" s="260" t="s">
        <v>145</v>
      </c>
      <c r="AU218" s="260" t="s">
        <v>82</v>
      </c>
      <c r="AV218" s="13" t="s">
        <v>82</v>
      </c>
      <c r="AW218" s="13" t="s">
        <v>30</v>
      </c>
      <c r="AX218" s="13" t="s">
        <v>78</v>
      </c>
      <c r="AY218" s="260" t="s">
        <v>125</v>
      </c>
    </row>
    <row r="219" spans="1:65" s="2" customFormat="1" ht="21.75" customHeight="1">
      <c r="A219" s="37"/>
      <c r="B219" s="38"/>
      <c r="C219" s="232" t="s">
        <v>297</v>
      </c>
      <c r="D219" s="232" t="s">
        <v>127</v>
      </c>
      <c r="E219" s="233" t="s">
        <v>298</v>
      </c>
      <c r="F219" s="234" t="s">
        <v>299</v>
      </c>
      <c r="G219" s="235" t="s">
        <v>150</v>
      </c>
      <c r="H219" s="236">
        <v>3</v>
      </c>
      <c r="I219" s="237"/>
      <c r="J219" s="238">
        <f>ROUND(I219*H219,2)</f>
        <v>0</v>
      </c>
      <c r="K219" s="239"/>
      <c r="L219" s="43"/>
      <c r="M219" s="240" t="s">
        <v>1</v>
      </c>
      <c r="N219" s="241" t="s">
        <v>38</v>
      </c>
      <c r="O219" s="90"/>
      <c r="P219" s="242">
        <f>O219*H219</f>
        <v>0</v>
      </c>
      <c r="Q219" s="242">
        <v>0</v>
      </c>
      <c r="R219" s="242">
        <f>Q219*H219</f>
        <v>0</v>
      </c>
      <c r="S219" s="242">
        <v>0</v>
      </c>
      <c r="T219" s="243">
        <f>S219*H219</f>
        <v>0</v>
      </c>
      <c r="U219" s="37"/>
      <c r="V219" s="37"/>
      <c r="W219" s="37"/>
      <c r="X219" s="37"/>
      <c r="Y219" s="37"/>
      <c r="Z219" s="37"/>
      <c r="AA219" s="37"/>
      <c r="AB219" s="37"/>
      <c r="AC219" s="37"/>
      <c r="AD219" s="37"/>
      <c r="AE219" s="37"/>
      <c r="AR219" s="244" t="s">
        <v>131</v>
      </c>
      <c r="AT219" s="244" t="s">
        <v>127</v>
      </c>
      <c r="AU219" s="244" t="s">
        <v>82</v>
      </c>
      <c r="AY219" s="16" t="s">
        <v>125</v>
      </c>
      <c r="BE219" s="245">
        <f>IF(N219="základní",J219,0)</f>
        <v>0</v>
      </c>
      <c r="BF219" s="245">
        <f>IF(N219="snížená",J219,0)</f>
        <v>0</v>
      </c>
      <c r="BG219" s="245">
        <f>IF(N219="zákl. přenesená",J219,0)</f>
        <v>0</v>
      </c>
      <c r="BH219" s="245">
        <f>IF(N219="sníž. přenesená",J219,0)</f>
        <v>0</v>
      </c>
      <c r="BI219" s="245">
        <f>IF(N219="nulová",J219,0)</f>
        <v>0</v>
      </c>
      <c r="BJ219" s="16" t="s">
        <v>78</v>
      </c>
      <c r="BK219" s="245">
        <f>ROUND(I219*H219,2)</f>
        <v>0</v>
      </c>
      <c r="BL219" s="16" t="s">
        <v>131</v>
      </c>
      <c r="BM219" s="244" t="s">
        <v>300</v>
      </c>
    </row>
    <row r="220" spans="1:47" s="2" customFormat="1" ht="12">
      <c r="A220" s="37"/>
      <c r="B220" s="38"/>
      <c r="C220" s="39"/>
      <c r="D220" s="246" t="s">
        <v>133</v>
      </c>
      <c r="E220" s="39"/>
      <c r="F220" s="247" t="s">
        <v>301</v>
      </c>
      <c r="G220" s="39"/>
      <c r="H220" s="39"/>
      <c r="I220" s="140"/>
      <c r="J220" s="39"/>
      <c r="K220" s="39"/>
      <c r="L220" s="43"/>
      <c r="M220" s="248"/>
      <c r="N220" s="249"/>
      <c r="O220" s="90"/>
      <c r="P220" s="90"/>
      <c r="Q220" s="90"/>
      <c r="R220" s="90"/>
      <c r="S220" s="90"/>
      <c r="T220" s="91"/>
      <c r="U220" s="37"/>
      <c r="V220" s="37"/>
      <c r="W220" s="37"/>
      <c r="X220" s="37"/>
      <c r="Y220" s="37"/>
      <c r="Z220" s="37"/>
      <c r="AA220" s="37"/>
      <c r="AB220" s="37"/>
      <c r="AC220" s="37"/>
      <c r="AD220" s="37"/>
      <c r="AE220" s="37"/>
      <c r="AT220" s="16" t="s">
        <v>133</v>
      </c>
      <c r="AU220" s="16" t="s">
        <v>82</v>
      </c>
    </row>
    <row r="221" spans="1:65" s="2" customFormat="1" ht="21.75" customHeight="1">
      <c r="A221" s="37"/>
      <c r="B221" s="38"/>
      <c r="C221" s="232" t="s">
        <v>302</v>
      </c>
      <c r="D221" s="232" t="s">
        <v>127</v>
      </c>
      <c r="E221" s="233" t="s">
        <v>303</v>
      </c>
      <c r="F221" s="234" t="s">
        <v>304</v>
      </c>
      <c r="G221" s="235" t="s">
        <v>150</v>
      </c>
      <c r="H221" s="236">
        <v>80.5</v>
      </c>
      <c r="I221" s="237"/>
      <c r="J221" s="238">
        <f>ROUND(I221*H221,2)</f>
        <v>0</v>
      </c>
      <c r="K221" s="239"/>
      <c r="L221" s="43"/>
      <c r="M221" s="240" t="s">
        <v>1</v>
      </c>
      <c r="N221" s="241" t="s">
        <v>38</v>
      </c>
      <c r="O221" s="90"/>
      <c r="P221" s="242">
        <f>O221*H221</f>
        <v>0</v>
      </c>
      <c r="Q221" s="242">
        <v>0.11808</v>
      </c>
      <c r="R221" s="242">
        <f>Q221*H221</f>
        <v>9.50544</v>
      </c>
      <c r="S221" s="242">
        <v>0</v>
      </c>
      <c r="T221" s="243">
        <f>S221*H221</f>
        <v>0</v>
      </c>
      <c r="U221" s="37"/>
      <c r="V221" s="37"/>
      <c r="W221" s="37"/>
      <c r="X221" s="37"/>
      <c r="Y221" s="37"/>
      <c r="Z221" s="37"/>
      <c r="AA221" s="37"/>
      <c r="AB221" s="37"/>
      <c r="AC221" s="37"/>
      <c r="AD221" s="37"/>
      <c r="AE221" s="37"/>
      <c r="AR221" s="244" t="s">
        <v>131</v>
      </c>
      <c r="AT221" s="244" t="s">
        <v>127</v>
      </c>
      <c r="AU221" s="244" t="s">
        <v>82</v>
      </c>
      <c r="AY221" s="16" t="s">
        <v>125</v>
      </c>
      <c r="BE221" s="245">
        <f>IF(N221="základní",J221,0)</f>
        <v>0</v>
      </c>
      <c r="BF221" s="245">
        <f>IF(N221="snížená",J221,0)</f>
        <v>0</v>
      </c>
      <c r="BG221" s="245">
        <f>IF(N221="zákl. přenesená",J221,0)</f>
        <v>0</v>
      </c>
      <c r="BH221" s="245">
        <f>IF(N221="sníž. přenesená",J221,0)</f>
        <v>0</v>
      </c>
      <c r="BI221" s="245">
        <f>IF(N221="nulová",J221,0)</f>
        <v>0</v>
      </c>
      <c r="BJ221" s="16" t="s">
        <v>78</v>
      </c>
      <c r="BK221" s="245">
        <f>ROUND(I221*H221,2)</f>
        <v>0</v>
      </c>
      <c r="BL221" s="16" t="s">
        <v>131</v>
      </c>
      <c r="BM221" s="244" t="s">
        <v>305</v>
      </c>
    </row>
    <row r="222" spans="1:47" s="2" customFormat="1" ht="12">
      <c r="A222" s="37"/>
      <c r="B222" s="38"/>
      <c r="C222" s="39"/>
      <c r="D222" s="246" t="s">
        <v>133</v>
      </c>
      <c r="E222" s="39"/>
      <c r="F222" s="247" t="s">
        <v>306</v>
      </c>
      <c r="G222" s="39"/>
      <c r="H222" s="39"/>
      <c r="I222" s="140"/>
      <c r="J222" s="39"/>
      <c r="K222" s="39"/>
      <c r="L222" s="43"/>
      <c r="M222" s="248"/>
      <c r="N222" s="249"/>
      <c r="O222" s="90"/>
      <c r="P222" s="90"/>
      <c r="Q222" s="90"/>
      <c r="R222" s="90"/>
      <c r="S222" s="90"/>
      <c r="T222" s="91"/>
      <c r="U222" s="37"/>
      <c r="V222" s="37"/>
      <c r="W222" s="37"/>
      <c r="X222" s="37"/>
      <c r="Y222" s="37"/>
      <c r="Z222" s="37"/>
      <c r="AA222" s="37"/>
      <c r="AB222" s="37"/>
      <c r="AC222" s="37"/>
      <c r="AD222" s="37"/>
      <c r="AE222" s="37"/>
      <c r="AT222" s="16" t="s">
        <v>133</v>
      </c>
      <c r="AU222" s="16" t="s">
        <v>82</v>
      </c>
    </row>
    <row r="223" spans="1:65" s="2" customFormat="1" ht="21.75" customHeight="1">
      <c r="A223" s="37"/>
      <c r="B223" s="38"/>
      <c r="C223" s="272" t="s">
        <v>307</v>
      </c>
      <c r="D223" s="272" t="s">
        <v>177</v>
      </c>
      <c r="E223" s="273" t="s">
        <v>308</v>
      </c>
      <c r="F223" s="274" t="s">
        <v>309</v>
      </c>
      <c r="G223" s="275" t="s">
        <v>150</v>
      </c>
      <c r="H223" s="276">
        <v>29</v>
      </c>
      <c r="I223" s="277"/>
      <c r="J223" s="278">
        <f>ROUND(I223*H223,2)</f>
        <v>0</v>
      </c>
      <c r="K223" s="279"/>
      <c r="L223" s="280"/>
      <c r="M223" s="281" t="s">
        <v>1</v>
      </c>
      <c r="N223" s="282" t="s">
        <v>38</v>
      </c>
      <c r="O223" s="90"/>
      <c r="P223" s="242">
        <f>O223*H223</f>
        <v>0</v>
      </c>
      <c r="Q223" s="242">
        <v>0.25755</v>
      </c>
      <c r="R223" s="242">
        <f>Q223*H223</f>
        <v>7.46895</v>
      </c>
      <c r="S223" s="242">
        <v>0</v>
      </c>
      <c r="T223" s="243">
        <f>S223*H223</f>
        <v>0</v>
      </c>
      <c r="U223" s="37"/>
      <c r="V223" s="37"/>
      <c r="W223" s="37"/>
      <c r="X223" s="37"/>
      <c r="Y223" s="37"/>
      <c r="Z223" s="37"/>
      <c r="AA223" s="37"/>
      <c r="AB223" s="37"/>
      <c r="AC223" s="37"/>
      <c r="AD223" s="37"/>
      <c r="AE223" s="37"/>
      <c r="AR223" s="244" t="s">
        <v>176</v>
      </c>
      <c r="AT223" s="244" t="s">
        <v>177</v>
      </c>
      <c r="AU223" s="244" t="s">
        <v>82</v>
      </c>
      <c r="AY223" s="16" t="s">
        <v>125</v>
      </c>
      <c r="BE223" s="245">
        <f>IF(N223="základní",J223,0)</f>
        <v>0</v>
      </c>
      <c r="BF223" s="245">
        <f>IF(N223="snížená",J223,0)</f>
        <v>0</v>
      </c>
      <c r="BG223" s="245">
        <f>IF(N223="zákl. přenesená",J223,0)</f>
        <v>0</v>
      </c>
      <c r="BH223" s="245">
        <f>IF(N223="sníž. přenesená",J223,0)</f>
        <v>0</v>
      </c>
      <c r="BI223" s="245">
        <f>IF(N223="nulová",J223,0)</f>
        <v>0</v>
      </c>
      <c r="BJ223" s="16" t="s">
        <v>78</v>
      </c>
      <c r="BK223" s="245">
        <f>ROUND(I223*H223,2)</f>
        <v>0</v>
      </c>
      <c r="BL223" s="16" t="s">
        <v>131</v>
      </c>
      <c r="BM223" s="244" t="s">
        <v>310</v>
      </c>
    </row>
    <row r="224" spans="1:47" s="2" customFormat="1" ht="12">
      <c r="A224" s="37"/>
      <c r="B224" s="38"/>
      <c r="C224" s="39"/>
      <c r="D224" s="246" t="s">
        <v>133</v>
      </c>
      <c r="E224" s="39"/>
      <c r="F224" s="247" t="s">
        <v>311</v>
      </c>
      <c r="G224" s="39"/>
      <c r="H224" s="39"/>
      <c r="I224" s="140"/>
      <c r="J224" s="39"/>
      <c r="K224" s="39"/>
      <c r="L224" s="43"/>
      <c r="M224" s="248"/>
      <c r="N224" s="249"/>
      <c r="O224" s="90"/>
      <c r="P224" s="90"/>
      <c r="Q224" s="90"/>
      <c r="R224" s="90"/>
      <c r="S224" s="90"/>
      <c r="T224" s="91"/>
      <c r="U224" s="37"/>
      <c r="V224" s="37"/>
      <c r="W224" s="37"/>
      <c r="X224" s="37"/>
      <c r="Y224" s="37"/>
      <c r="Z224" s="37"/>
      <c r="AA224" s="37"/>
      <c r="AB224" s="37"/>
      <c r="AC224" s="37"/>
      <c r="AD224" s="37"/>
      <c r="AE224" s="37"/>
      <c r="AT224" s="16" t="s">
        <v>133</v>
      </c>
      <c r="AU224" s="16" t="s">
        <v>82</v>
      </c>
    </row>
    <row r="225" spans="1:65" s="2" customFormat="1" ht="16.5" customHeight="1">
      <c r="A225" s="37"/>
      <c r="B225" s="38"/>
      <c r="C225" s="272" t="s">
        <v>312</v>
      </c>
      <c r="D225" s="272" t="s">
        <v>177</v>
      </c>
      <c r="E225" s="273" t="s">
        <v>313</v>
      </c>
      <c r="F225" s="274" t="s">
        <v>314</v>
      </c>
      <c r="G225" s="275" t="s">
        <v>315</v>
      </c>
      <c r="H225" s="276">
        <v>103</v>
      </c>
      <c r="I225" s="277"/>
      <c r="J225" s="278">
        <f>ROUND(I225*H225,2)</f>
        <v>0</v>
      </c>
      <c r="K225" s="279"/>
      <c r="L225" s="280"/>
      <c r="M225" s="281" t="s">
        <v>1</v>
      </c>
      <c r="N225" s="282" t="s">
        <v>38</v>
      </c>
      <c r="O225" s="90"/>
      <c r="P225" s="242">
        <f>O225*H225</f>
        <v>0</v>
      </c>
      <c r="Q225" s="242">
        <v>0.064</v>
      </c>
      <c r="R225" s="242">
        <f>Q225*H225</f>
        <v>6.5920000000000005</v>
      </c>
      <c r="S225" s="242">
        <v>0</v>
      </c>
      <c r="T225" s="243">
        <f>S225*H225</f>
        <v>0</v>
      </c>
      <c r="U225" s="37"/>
      <c r="V225" s="37"/>
      <c r="W225" s="37"/>
      <c r="X225" s="37"/>
      <c r="Y225" s="37"/>
      <c r="Z225" s="37"/>
      <c r="AA225" s="37"/>
      <c r="AB225" s="37"/>
      <c r="AC225" s="37"/>
      <c r="AD225" s="37"/>
      <c r="AE225" s="37"/>
      <c r="AR225" s="244" t="s">
        <v>176</v>
      </c>
      <c r="AT225" s="244" t="s">
        <v>177</v>
      </c>
      <c r="AU225" s="244" t="s">
        <v>82</v>
      </c>
      <c r="AY225" s="16" t="s">
        <v>125</v>
      </c>
      <c r="BE225" s="245">
        <f>IF(N225="základní",J225,0)</f>
        <v>0</v>
      </c>
      <c r="BF225" s="245">
        <f>IF(N225="snížená",J225,0)</f>
        <v>0</v>
      </c>
      <c r="BG225" s="245">
        <f>IF(N225="zákl. přenesená",J225,0)</f>
        <v>0</v>
      </c>
      <c r="BH225" s="245">
        <f>IF(N225="sníž. přenesená",J225,0)</f>
        <v>0</v>
      </c>
      <c r="BI225" s="245">
        <f>IF(N225="nulová",J225,0)</f>
        <v>0</v>
      </c>
      <c r="BJ225" s="16" t="s">
        <v>78</v>
      </c>
      <c r="BK225" s="245">
        <f>ROUND(I225*H225,2)</f>
        <v>0</v>
      </c>
      <c r="BL225" s="16" t="s">
        <v>131</v>
      </c>
      <c r="BM225" s="244" t="s">
        <v>316</v>
      </c>
    </row>
    <row r="226" spans="1:47" s="2" customFormat="1" ht="12">
      <c r="A226" s="37"/>
      <c r="B226" s="38"/>
      <c r="C226" s="39"/>
      <c r="D226" s="246" t="s">
        <v>133</v>
      </c>
      <c r="E226" s="39"/>
      <c r="F226" s="247" t="s">
        <v>317</v>
      </c>
      <c r="G226" s="39"/>
      <c r="H226" s="39"/>
      <c r="I226" s="140"/>
      <c r="J226" s="39"/>
      <c r="K226" s="39"/>
      <c r="L226" s="43"/>
      <c r="M226" s="248"/>
      <c r="N226" s="249"/>
      <c r="O226" s="90"/>
      <c r="P226" s="90"/>
      <c r="Q226" s="90"/>
      <c r="R226" s="90"/>
      <c r="S226" s="90"/>
      <c r="T226" s="91"/>
      <c r="U226" s="37"/>
      <c r="V226" s="37"/>
      <c r="W226" s="37"/>
      <c r="X226" s="37"/>
      <c r="Y226" s="37"/>
      <c r="Z226" s="37"/>
      <c r="AA226" s="37"/>
      <c r="AB226" s="37"/>
      <c r="AC226" s="37"/>
      <c r="AD226" s="37"/>
      <c r="AE226" s="37"/>
      <c r="AT226" s="16" t="s">
        <v>133</v>
      </c>
      <c r="AU226" s="16" t="s">
        <v>82</v>
      </c>
    </row>
    <row r="227" spans="1:65" s="2" customFormat="1" ht="21.75" customHeight="1">
      <c r="A227" s="37"/>
      <c r="B227" s="38"/>
      <c r="C227" s="232" t="s">
        <v>7</v>
      </c>
      <c r="D227" s="232" t="s">
        <v>127</v>
      </c>
      <c r="E227" s="233" t="s">
        <v>318</v>
      </c>
      <c r="F227" s="234" t="s">
        <v>319</v>
      </c>
      <c r="G227" s="235" t="s">
        <v>150</v>
      </c>
      <c r="H227" s="236">
        <v>13</v>
      </c>
      <c r="I227" s="237"/>
      <c r="J227" s="238">
        <f>ROUND(I227*H227,2)</f>
        <v>0</v>
      </c>
      <c r="K227" s="239"/>
      <c r="L227" s="43"/>
      <c r="M227" s="240" t="s">
        <v>1</v>
      </c>
      <c r="N227" s="241" t="s">
        <v>38</v>
      </c>
      <c r="O227" s="90"/>
      <c r="P227" s="242">
        <f>O227*H227</f>
        <v>0</v>
      </c>
      <c r="Q227" s="242">
        <v>0.26532</v>
      </c>
      <c r="R227" s="242">
        <f>Q227*H227</f>
        <v>3.44916</v>
      </c>
      <c r="S227" s="242">
        <v>0</v>
      </c>
      <c r="T227" s="243">
        <f>S227*H227</f>
        <v>0</v>
      </c>
      <c r="U227" s="37"/>
      <c r="V227" s="37"/>
      <c r="W227" s="37"/>
      <c r="X227" s="37"/>
      <c r="Y227" s="37"/>
      <c r="Z227" s="37"/>
      <c r="AA227" s="37"/>
      <c r="AB227" s="37"/>
      <c r="AC227" s="37"/>
      <c r="AD227" s="37"/>
      <c r="AE227" s="37"/>
      <c r="AR227" s="244" t="s">
        <v>131</v>
      </c>
      <c r="AT227" s="244" t="s">
        <v>127</v>
      </c>
      <c r="AU227" s="244" t="s">
        <v>82</v>
      </c>
      <c r="AY227" s="16" t="s">
        <v>125</v>
      </c>
      <c r="BE227" s="245">
        <f>IF(N227="základní",J227,0)</f>
        <v>0</v>
      </c>
      <c r="BF227" s="245">
        <f>IF(N227="snížená",J227,0)</f>
        <v>0</v>
      </c>
      <c r="BG227" s="245">
        <f>IF(N227="zákl. přenesená",J227,0)</f>
        <v>0</v>
      </c>
      <c r="BH227" s="245">
        <f>IF(N227="sníž. přenesená",J227,0)</f>
        <v>0</v>
      </c>
      <c r="BI227" s="245">
        <f>IF(N227="nulová",J227,0)</f>
        <v>0</v>
      </c>
      <c r="BJ227" s="16" t="s">
        <v>78</v>
      </c>
      <c r="BK227" s="245">
        <f>ROUND(I227*H227,2)</f>
        <v>0</v>
      </c>
      <c r="BL227" s="16" t="s">
        <v>131</v>
      </c>
      <c r="BM227" s="244" t="s">
        <v>320</v>
      </c>
    </row>
    <row r="228" spans="1:47" s="2" customFormat="1" ht="12">
      <c r="A228" s="37"/>
      <c r="B228" s="38"/>
      <c r="C228" s="39"/>
      <c r="D228" s="246" t="s">
        <v>133</v>
      </c>
      <c r="E228" s="39"/>
      <c r="F228" s="247" t="s">
        <v>321</v>
      </c>
      <c r="G228" s="39"/>
      <c r="H228" s="39"/>
      <c r="I228" s="140"/>
      <c r="J228" s="39"/>
      <c r="K228" s="39"/>
      <c r="L228" s="43"/>
      <c r="M228" s="248"/>
      <c r="N228" s="249"/>
      <c r="O228" s="90"/>
      <c r="P228" s="90"/>
      <c r="Q228" s="90"/>
      <c r="R228" s="90"/>
      <c r="S228" s="90"/>
      <c r="T228" s="91"/>
      <c r="U228" s="37"/>
      <c r="V228" s="37"/>
      <c r="W228" s="37"/>
      <c r="X228" s="37"/>
      <c r="Y228" s="37"/>
      <c r="Z228" s="37"/>
      <c r="AA228" s="37"/>
      <c r="AB228" s="37"/>
      <c r="AC228" s="37"/>
      <c r="AD228" s="37"/>
      <c r="AE228" s="37"/>
      <c r="AT228" s="16" t="s">
        <v>133</v>
      </c>
      <c r="AU228" s="16" t="s">
        <v>82</v>
      </c>
    </row>
    <row r="229" spans="1:51" s="13" customFormat="1" ht="12">
      <c r="A229" s="13"/>
      <c r="B229" s="250"/>
      <c r="C229" s="251"/>
      <c r="D229" s="246" t="s">
        <v>145</v>
      </c>
      <c r="E229" s="252" t="s">
        <v>1</v>
      </c>
      <c r="F229" s="253" t="s">
        <v>322</v>
      </c>
      <c r="G229" s="251"/>
      <c r="H229" s="254">
        <v>13</v>
      </c>
      <c r="I229" s="255"/>
      <c r="J229" s="251"/>
      <c r="K229" s="251"/>
      <c r="L229" s="256"/>
      <c r="M229" s="257"/>
      <c r="N229" s="258"/>
      <c r="O229" s="258"/>
      <c r="P229" s="258"/>
      <c r="Q229" s="258"/>
      <c r="R229" s="258"/>
      <c r="S229" s="258"/>
      <c r="T229" s="259"/>
      <c r="U229" s="13"/>
      <c r="V229" s="13"/>
      <c r="W229" s="13"/>
      <c r="X229" s="13"/>
      <c r="Y229" s="13"/>
      <c r="Z229" s="13"/>
      <c r="AA229" s="13"/>
      <c r="AB229" s="13"/>
      <c r="AC229" s="13"/>
      <c r="AD229" s="13"/>
      <c r="AE229" s="13"/>
      <c r="AT229" s="260" t="s">
        <v>145</v>
      </c>
      <c r="AU229" s="260" t="s">
        <v>82</v>
      </c>
      <c r="AV229" s="13" t="s">
        <v>82</v>
      </c>
      <c r="AW229" s="13" t="s">
        <v>30</v>
      </c>
      <c r="AX229" s="13" t="s">
        <v>78</v>
      </c>
      <c r="AY229" s="260" t="s">
        <v>125</v>
      </c>
    </row>
    <row r="230" spans="1:65" s="2" customFormat="1" ht="21.75" customHeight="1">
      <c r="A230" s="37"/>
      <c r="B230" s="38"/>
      <c r="C230" s="232" t="s">
        <v>323</v>
      </c>
      <c r="D230" s="232" t="s">
        <v>127</v>
      </c>
      <c r="E230" s="233" t="s">
        <v>324</v>
      </c>
      <c r="F230" s="234" t="s">
        <v>325</v>
      </c>
      <c r="G230" s="235" t="s">
        <v>130</v>
      </c>
      <c r="H230" s="236">
        <v>185</v>
      </c>
      <c r="I230" s="237"/>
      <c r="J230" s="238">
        <f>ROUND(I230*H230,2)</f>
        <v>0</v>
      </c>
      <c r="K230" s="239"/>
      <c r="L230" s="43"/>
      <c r="M230" s="240" t="s">
        <v>1</v>
      </c>
      <c r="N230" s="241" t="s">
        <v>38</v>
      </c>
      <c r="O230" s="90"/>
      <c r="P230" s="242">
        <f>O230*H230</f>
        <v>0</v>
      </c>
      <c r="Q230" s="242">
        <v>0</v>
      </c>
      <c r="R230" s="242">
        <f>Q230*H230</f>
        <v>0</v>
      </c>
      <c r="S230" s="242">
        <v>2E-05</v>
      </c>
      <c r="T230" s="243">
        <f>S230*H230</f>
        <v>0.0037</v>
      </c>
      <c r="U230" s="37"/>
      <c r="V230" s="37"/>
      <c r="W230" s="37"/>
      <c r="X230" s="37"/>
      <c r="Y230" s="37"/>
      <c r="Z230" s="37"/>
      <c r="AA230" s="37"/>
      <c r="AB230" s="37"/>
      <c r="AC230" s="37"/>
      <c r="AD230" s="37"/>
      <c r="AE230" s="37"/>
      <c r="AR230" s="244" t="s">
        <v>131</v>
      </c>
      <c r="AT230" s="244" t="s">
        <v>127</v>
      </c>
      <c r="AU230" s="244" t="s">
        <v>82</v>
      </c>
      <c r="AY230" s="16" t="s">
        <v>125</v>
      </c>
      <c r="BE230" s="245">
        <f>IF(N230="základní",J230,0)</f>
        <v>0</v>
      </c>
      <c r="BF230" s="245">
        <f>IF(N230="snížená",J230,0)</f>
        <v>0</v>
      </c>
      <c r="BG230" s="245">
        <f>IF(N230="zákl. přenesená",J230,0)</f>
        <v>0</v>
      </c>
      <c r="BH230" s="245">
        <f>IF(N230="sníž. přenesená",J230,0)</f>
        <v>0</v>
      </c>
      <c r="BI230" s="245">
        <f>IF(N230="nulová",J230,0)</f>
        <v>0</v>
      </c>
      <c r="BJ230" s="16" t="s">
        <v>78</v>
      </c>
      <c r="BK230" s="245">
        <f>ROUND(I230*H230,2)</f>
        <v>0</v>
      </c>
      <c r="BL230" s="16" t="s">
        <v>131</v>
      </c>
      <c r="BM230" s="244" t="s">
        <v>326</v>
      </c>
    </row>
    <row r="231" spans="1:47" s="2" customFormat="1" ht="12">
      <c r="A231" s="37"/>
      <c r="B231" s="38"/>
      <c r="C231" s="39"/>
      <c r="D231" s="246" t="s">
        <v>133</v>
      </c>
      <c r="E231" s="39"/>
      <c r="F231" s="247" t="s">
        <v>327</v>
      </c>
      <c r="G231" s="39"/>
      <c r="H231" s="39"/>
      <c r="I231" s="140"/>
      <c r="J231" s="39"/>
      <c r="K231" s="39"/>
      <c r="L231" s="43"/>
      <c r="M231" s="248"/>
      <c r="N231" s="249"/>
      <c r="O231" s="90"/>
      <c r="P231" s="90"/>
      <c r="Q231" s="90"/>
      <c r="R231" s="90"/>
      <c r="S231" s="90"/>
      <c r="T231" s="91"/>
      <c r="U231" s="37"/>
      <c r="V231" s="37"/>
      <c r="W231" s="37"/>
      <c r="X231" s="37"/>
      <c r="Y231" s="37"/>
      <c r="Z231" s="37"/>
      <c r="AA231" s="37"/>
      <c r="AB231" s="37"/>
      <c r="AC231" s="37"/>
      <c r="AD231" s="37"/>
      <c r="AE231" s="37"/>
      <c r="AT231" s="16" t="s">
        <v>133</v>
      </c>
      <c r="AU231" s="16" t="s">
        <v>82</v>
      </c>
    </row>
    <row r="232" spans="1:63" s="12" customFormat="1" ht="22.8" customHeight="1">
      <c r="A232" s="12"/>
      <c r="B232" s="216"/>
      <c r="C232" s="217"/>
      <c r="D232" s="218" t="s">
        <v>72</v>
      </c>
      <c r="E232" s="230" t="s">
        <v>328</v>
      </c>
      <c r="F232" s="230" t="s">
        <v>329</v>
      </c>
      <c r="G232" s="217"/>
      <c r="H232" s="217"/>
      <c r="I232" s="220"/>
      <c r="J232" s="231">
        <f>BK232</f>
        <v>0</v>
      </c>
      <c r="K232" s="217"/>
      <c r="L232" s="222"/>
      <c r="M232" s="223"/>
      <c r="N232" s="224"/>
      <c r="O232" s="224"/>
      <c r="P232" s="225">
        <f>SUM(P233:P243)</f>
        <v>0</v>
      </c>
      <c r="Q232" s="224"/>
      <c r="R232" s="225">
        <f>SUM(R233:R243)</f>
        <v>0</v>
      </c>
      <c r="S232" s="224"/>
      <c r="T232" s="226">
        <f>SUM(T233:T243)</f>
        <v>0</v>
      </c>
      <c r="U232" s="12"/>
      <c r="V232" s="12"/>
      <c r="W232" s="12"/>
      <c r="X232" s="12"/>
      <c r="Y232" s="12"/>
      <c r="Z232" s="12"/>
      <c r="AA232" s="12"/>
      <c r="AB232" s="12"/>
      <c r="AC232" s="12"/>
      <c r="AD232" s="12"/>
      <c r="AE232" s="12"/>
      <c r="AR232" s="227" t="s">
        <v>78</v>
      </c>
      <c r="AT232" s="228" t="s">
        <v>72</v>
      </c>
      <c r="AU232" s="228" t="s">
        <v>78</v>
      </c>
      <c r="AY232" s="227" t="s">
        <v>125</v>
      </c>
      <c r="BK232" s="229">
        <f>SUM(BK233:BK243)</f>
        <v>0</v>
      </c>
    </row>
    <row r="233" spans="1:65" s="2" customFormat="1" ht="33" customHeight="1">
      <c r="A233" s="37"/>
      <c r="B233" s="38"/>
      <c r="C233" s="232" t="s">
        <v>330</v>
      </c>
      <c r="D233" s="232" t="s">
        <v>127</v>
      </c>
      <c r="E233" s="233" t="s">
        <v>331</v>
      </c>
      <c r="F233" s="234" t="s">
        <v>332</v>
      </c>
      <c r="G233" s="235" t="s">
        <v>333</v>
      </c>
      <c r="H233" s="236">
        <v>65.849</v>
      </c>
      <c r="I233" s="237"/>
      <c r="J233" s="238">
        <f>ROUND(I233*H233,2)</f>
        <v>0</v>
      </c>
      <c r="K233" s="239"/>
      <c r="L233" s="43"/>
      <c r="M233" s="240" t="s">
        <v>1</v>
      </c>
      <c r="N233" s="241" t="s">
        <v>38</v>
      </c>
      <c r="O233" s="90"/>
      <c r="P233" s="242">
        <f>O233*H233</f>
        <v>0</v>
      </c>
      <c r="Q233" s="242">
        <v>0</v>
      </c>
      <c r="R233" s="242">
        <f>Q233*H233</f>
        <v>0</v>
      </c>
      <c r="S233" s="242">
        <v>0</v>
      </c>
      <c r="T233" s="243">
        <f>S233*H233</f>
        <v>0</v>
      </c>
      <c r="U233" s="37"/>
      <c r="V233" s="37"/>
      <c r="W233" s="37"/>
      <c r="X233" s="37"/>
      <c r="Y233" s="37"/>
      <c r="Z233" s="37"/>
      <c r="AA233" s="37"/>
      <c r="AB233" s="37"/>
      <c r="AC233" s="37"/>
      <c r="AD233" s="37"/>
      <c r="AE233" s="37"/>
      <c r="AR233" s="244" t="s">
        <v>131</v>
      </c>
      <c r="AT233" s="244" t="s">
        <v>127</v>
      </c>
      <c r="AU233" s="244" t="s">
        <v>82</v>
      </c>
      <c r="AY233" s="16" t="s">
        <v>125</v>
      </c>
      <c r="BE233" s="245">
        <f>IF(N233="základní",J233,0)</f>
        <v>0</v>
      </c>
      <c r="BF233" s="245">
        <f>IF(N233="snížená",J233,0)</f>
        <v>0</v>
      </c>
      <c r="BG233" s="245">
        <f>IF(N233="zákl. přenesená",J233,0)</f>
        <v>0</v>
      </c>
      <c r="BH233" s="245">
        <f>IF(N233="sníž. přenesená",J233,0)</f>
        <v>0</v>
      </c>
      <c r="BI233" s="245">
        <f>IF(N233="nulová",J233,0)</f>
        <v>0</v>
      </c>
      <c r="BJ233" s="16" t="s">
        <v>78</v>
      </c>
      <c r="BK233" s="245">
        <f>ROUND(I233*H233,2)</f>
        <v>0</v>
      </c>
      <c r="BL233" s="16" t="s">
        <v>131</v>
      </c>
      <c r="BM233" s="244" t="s">
        <v>334</v>
      </c>
    </row>
    <row r="234" spans="1:47" s="2" customFormat="1" ht="12">
      <c r="A234" s="37"/>
      <c r="B234" s="38"/>
      <c r="C234" s="39"/>
      <c r="D234" s="246" t="s">
        <v>133</v>
      </c>
      <c r="E234" s="39"/>
      <c r="F234" s="247" t="s">
        <v>335</v>
      </c>
      <c r="G234" s="39"/>
      <c r="H234" s="39"/>
      <c r="I234" s="140"/>
      <c r="J234" s="39"/>
      <c r="K234" s="39"/>
      <c r="L234" s="43"/>
      <c r="M234" s="248"/>
      <c r="N234" s="249"/>
      <c r="O234" s="90"/>
      <c r="P234" s="90"/>
      <c r="Q234" s="90"/>
      <c r="R234" s="90"/>
      <c r="S234" s="90"/>
      <c r="T234" s="91"/>
      <c r="U234" s="37"/>
      <c r="V234" s="37"/>
      <c r="W234" s="37"/>
      <c r="X234" s="37"/>
      <c r="Y234" s="37"/>
      <c r="Z234" s="37"/>
      <c r="AA234" s="37"/>
      <c r="AB234" s="37"/>
      <c r="AC234" s="37"/>
      <c r="AD234" s="37"/>
      <c r="AE234" s="37"/>
      <c r="AT234" s="16" t="s">
        <v>133</v>
      </c>
      <c r="AU234" s="16" t="s">
        <v>82</v>
      </c>
    </row>
    <row r="235" spans="1:65" s="2" customFormat="1" ht="21.75" customHeight="1">
      <c r="A235" s="37"/>
      <c r="B235" s="38"/>
      <c r="C235" s="232" t="s">
        <v>336</v>
      </c>
      <c r="D235" s="232" t="s">
        <v>127</v>
      </c>
      <c r="E235" s="233" t="s">
        <v>337</v>
      </c>
      <c r="F235" s="234" t="s">
        <v>338</v>
      </c>
      <c r="G235" s="235" t="s">
        <v>333</v>
      </c>
      <c r="H235" s="236">
        <v>1975.47</v>
      </c>
      <c r="I235" s="237"/>
      <c r="J235" s="238">
        <f>ROUND(I235*H235,2)</f>
        <v>0</v>
      </c>
      <c r="K235" s="239"/>
      <c r="L235" s="43"/>
      <c r="M235" s="240" t="s">
        <v>1</v>
      </c>
      <c r="N235" s="241" t="s">
        <v>38</v>
      </c>
      <c r="O235" s="90"/>
      <c r="P235" s="242">
        <f>O235*H235</f>
        <v>0</v>
      </c>
      <c r="Q235" s="242">
        <v>0</v>
      </c>
      <c r="R235" s="242">
        <f>Q235*H235</f>
        <v>0</v>
      </c>
      <c r="S235" s="242">
        <v>0</v>
      </c>
      <c r="T235" s="243">
        <f>S235*H235</f>
        <v>0</v>
      </c>
      <c r="U235" s="37"/>
      <c r="V235" s="37"/>
      <c r="W235" s="37"/>
      <c r="X235" s="37"/>
      <c r="Y235" s="37"/>
      <c r="Z235" s="37"/>
      <c r="AA235" s="37"/>
      <c r="AB235" s="37"/>
      <c r="AC235" s="37"/>
      <c r="AD235" s="37"/>
      <c r="AE235" s="37"/>
      <c r="AR235" s="244" t="s">
        <v>131</v>
      </c>
      <c r="AT235" s="244" t="s">
        <v>127</v>
      </c>
      <c r="AU235" s="244" t="s">
        <v>82</v>
      </c>
      <c r="AY235" s="16" t="s">
        <v>125</v>
      </c>
      <c r="BE235" s="245">
        <f>IF(N235="základní",J235,0)</f>
        <v>0</v>
      </c>
      <c r="BF235" s="245">
        <f>IF(N235="snížená",J235,0)</f>
        <v>0</v>
      </c>
      <c r="BG235" s="245">
        <f>IF(N235="zákl. přenesená",J235,0)</f>
        <v>0</v>
      </c>
      <c r="BH235" s="245">
        <f>IF(N235="sníž. přenesená",J235,0)</f>
        <v>0</v>
      </c>
      <c r="BI235" s="245">
        <f>IF(N235="nulová",J235,0)</f>
        <v>0</v>
      </c>
      <c r="BJ235" s="16" t="s">
        <v>78</v>
      </c>
      <c r="BK235" s="245">
        <f>ROUND(I235*H235,2)</f>
        <v>0</v>
      </c>
      <c r="BL235" s="16" t="s">
        <v>131</v>
      </c>
      <c r="BM235" s="244" t="s">
        <v>339</v>
      </c>
    </row>
    <row r="236" spans="1:47" s="2" customFormat="1" ht="12">
      <c r="A236" s="37"/>
      <c r="B236" s="38"/>
      <c r="C236" s="39"/>
      <c r="D236" s="246" t="s">
        <v>133</v>
      </c>
      <c r="E236" s="39"/>
      <c r="F236" s="247" t="s">
        <v>340</v>
      </c>
      <c r="G236" s="39"/>
      <c r="H236" s="39"/>
      <c r="I236" s="140"/>
      <c r="J236" s="39"/>
      <c r="K236" s="39"/>
      <c r="L236" s="43"/>
      <c r="M236" s="248"/>
      <c r="N236" s="249"/>
      <c r="O236" s="90"/>
      <c r="P236" s="90"/>
      <c r="Q236" s="90"/>
      <c r="R236" s="90"/>
      <c r="S236" s="90"/>
      <c r="T236" s="91"/>
      <c r="U236" s="37"/>
      <c r="V236" s="37"/>
      <c r="W236" s="37"/>
      <c r="X236" s="37"/>
      <c r="Y236" s="37"/>
      <c r="Z236" s="37"/>
      <c r="AA236" s="37"/>
      <c r="AB236" s="37"/>
      <c r="AC236" s="37"/>
      <c r="AD236" s="37"/>
      <c r="AE236" s="37"/>
      <c r="AT236" s="16" t="s">
        <v>133</v>
      </c>
      <c r="AU236" s="16" t="s">
        <v>82</v>
      </c>
    </row>
    <row r="237" spans="1:51" s="13" customFormat="1" ht="12">
      <c r="A237" s="13"/>
      <c r="B237" s="250"/>
      <c r="C237" s="251"/>
      <c r="D237" s="246" t="s">
        <v>145</v>
      </c>
      <c r="E237" s="251"/>
      <c r="F237" s="253" t="s">
        <v>341</v>
      </c>
      <c r="G237" s="251"/>
      <c r="H237" s="254">
        <v>1975.47</v>
      </c>
      <c r="I237" s="255"/>
      <c r="J237" s="251"/>
      <c r="K237" s="251"/>
      <c r="L237" s="256"/>
      <c r="M237" s="257"/>
      <c r="N237" s="258"/>
      <c r="O237" s="258"/>
      <c r="P237" s="258"/>
      <c r="Q237" s="258"/>
      <c r="R237" s="258"/>
      <c r="S237" s="258"/>
      <c r="T237" s="259"/>
      <c r="U237" s="13"/>
      <c r="V237" s="13"/>
      <c r="W237" s="13"/>
      <c r="X237" s="13"/>
      <c r="Y237" s="13"/>
      <c r="Z237" s="13"/>
      <c r="AA237" s="13"/>
      <c r="AB237" s="13"/>
      <c r="AC237" s="13"/>
      <c r="AD237" s="13"/>
      <c r="AE237" s="13"/>
      <c r="AT237" s="260" t="s">
        <v>145</v>
      </c>
      <c r="AU237" s="260" t="s">
        <v>82</v>
      </c>
      <c r="AV237" s="13" t="s">
        <v>82</v>
      </c>
      <c r="AW237" s="13" t="s">
        <v>4</v>
      </c>
      <c r="AX237" s="13" t="s">
        <v>78</v>
      </c>
      <c r="AY237" s="260" t="s">
        <v>125</v>
      </c>
    </row>
    <row r="238" spans="1:65" s="2" customFormat="1" ht="21.75" customHeight="1">
      <c r="A238" s="37"/>
      <c r="B238" s="38"/>
      <c r="C238" s="232" t="s">
        <v>342</v>
      </c>
      <c r="D238" s="232" t="s">
        <v>127</v>
      </c>
      <c r="E238" s="233" t="s">
        <v>343</v>
      </c>
      <c r="F238" s="234" t="s">
        <v>344</v>
      </c>
      <c r="G238" s="235" t="s">
        <v>333</v>
      </c>
      <c r="H238" s="236">
        <v>65.849</v>
      </c>
      <c r="I238" s="237"/>
      <c r="J238" s="238">
        <f>ROUND(I238*H238,2)</f>
        <v>0</v>
      </c>
      <c r="K238" s="239"/>
      <c r="L238" s="43"/>
      <c r="M238" s="240" t="s">
        <v>1</v>
      </c>
      <c r="N238" s="241" t="s">
        <v>38</v>
      </c>
      <c r="O238" s="90"/>
      <c r="P238" s="242">
        <f>O238*H238</f>
        <v>0</v>
      </c>
      <c r="Q238" s="242">
        <v>0</v>
      </c>
      <c r="R238" s="242">
        <f>Q238*H238</f>
        <v>0</v>
      </c>
      <c r="S238" s="242">
        <v>0</v>
      </c>
      <c r="T238" s="243">
        <f>S238*H238</f>
        <v>0</v>
      </c>
      <c r="U238" s="37"/>
      <c r="V238" s="37"/>
      <c r="W238" s="37"/>
      <c r="X238" s="37"/>
      <c r="Y238" s="37"/>
      <c r="Z238" s="37"/>
      <c r="AA238" s="37"/>
      <c r="AB238" s="37"/>
      <c r="AC238" s="37"/>
      <c r="AD238" s="37"/>
      <c r="AE238" s="37"/>
      <c r="AR238" s="244" t="s">
        <v>131</v>
      </c>
      <c r="AT238" s="244" t="s">
        <v>127</v>
      </c>
      <c r="AU238" s="244" t="s">
        <v>82</v>
      </c>
      <c r="AY238" s="16" t="s">
        <v>125</v>
      </c>
      <c r="BE238" s="245">
        <f>IF(N238="základní",J238,0)</f>
        <v>0</v>
      </c>
      <c r="BF238" s="245">
        <f>IF(N238="snížená",J238,0)</f>
        <v>0</v>
      </c>
      <c r="BG238" s="245">
        <f>IF(N238="zákl. přenesená",J238,0)</f>
        <v>0</v>
      </c>
      <c r="BH238" s="245">
        <f>IF(N238="sníž. přenesená",J238,0)</f>
        <v>0</v>
      </c>
      <c r="BI238" s="245">
        <f>IF(N238="nulová",J238,0)</f>
        <v>0</v>
      </c>
      <c r="BJ238" s="16" t="s">
        <v>78</v>
      </c>
      <c r="BK238" s="245">
        <f>ROUND(I238*H238,2)</f>
        <v>0</v>
      </c>
      <c r="BL238" s="16" t="s">
        <v>131</v>
      </c>
      <c r="BM238" s="244" t="s">
        <v>345</v>
      </c>
    </row>
    <row r="239" spans="1:47" s="2" customFormat="1" ht="12">
      <c r="A239" s="37"/>
      <c r="B239" s="38"/>
      <c r="C239" s="39"/>
      <c r="D239" s="246" t="s">
        <v>133</v>
      </c>
      <c r="E239" s="39"/>
      <c r="F239" s="247" t="s">
        <v>346</v>
      </c>
      <c r="G239" s="39"/>
      <c r="H239" s="39"/>
      <c r="I239" s="140"/>
      <c r="J239" s="39"/>
      <c r="K239" s="39"/>
      <c r="L239" s="43"/>
      <c r="M239" s="248"/>
      <c r="N239" s="249"/>
      <c r="O239" s="90"/>
      <c r="P239" s="90"/>
      <c r="Q239" s="90"/>
      <c r="R239" s="90"/>
      <c r="S239" s="90"/>
      <c r="T239" s="91"/>
      <c r="U239" s="37"/>
      <c r="V239" s="37"/>
      <c r="W239" s="37"/>
      <c r="X239" s="37"/>
      <c r="Y239" s="37"/>
      <c r="Z239" s="37"/>
      <c r="AA239" s="37"/>
      <c r="AB239" s="37"/>
      <c r="AC239" s="37"/>
      <c r="AD239" s="37"/>
      <c r="AE239" s="37"/>
      <c r="AT239" s="16" t="s">
        <v>133</v>
      </c>
      <c r="AU239" s="16" t="s">
        <v>82</v>
      </c>
    </row>
    <row r="240" spans="1:51" s="13" customFormat="1" ht="12">
      <c r="A240" s="13"/>
      <c r="B240" s="250"/>
      <c r="C240" s="251"/>
      <c r="D240" s="246" t="s">
        <v>145</v>
      </c>
      <c r="E240" s="252" t="s">
        <v>1</v>
      </c>
      <c r="F240" s="253" t="s">
        <v>347</v>
      </c>
      <c r="G240" s="251"/>
      <c r="H240" s="254">
        <v>65.849</v>
      </c>
      <c r="I240" s="255"/>
      <c r="J240" s="251"/>
      <c r="K240" s="251"/>
      <c r="L240" s="256"/>
      <c r="M240" s="257"/>
      <c r="N240" s="258"/>
      <c r="O240" s="258"/>
      <c r="P240" s="258"/>
      <c r="Q240" s="258"/>
      <c r="R240" s="258"/>
      <c r="S240" s="258"/>
      <c r="T240" s="259"/>
      <c r="U240" s="13"/>
      <c r="V240" s="13"/>
      <c r="W240" s="13"/>
      <c r="X240" s="13"/>
      <c r="Y240" s="13"/>
      <c r="Z240" s="13"/>
      <c r="AA240" s="13"/>
      <c r="AB240" s="13"/>
      <c r="AC240" s="13"/>
      <c r="AD240" s="13"/>
      <c r="AE240" s="13"/>
      <c r="AT240" s="260" t="s">
        <v>145</v>
      </c>
      <c r="AU240" s="260" t="s">
        <v>82</v>
      </c>
      <c r="AV240" s="13" t="s">
        <v>82</v>
      </c>
      <c r="AW240" s="13" t="s">
        <v>30</v>
      </c>
      <c r="AX240" s="13" t="s">
        <v>78</v>
      </c>
      <c r="AY240" s="260" t="s">
        <v>125</v>
      </c>
    </row>
    <row r="241" spans="1:65" s="2" customFormat="1" ht="21.75" customHeight="1">
      <c r="A241" s="37"/>
      <c r="B241" s="38"/>
      <c r="C241" s="232" t="s">
        <v>348</v>
      </c>
      <c r="D241" s="232" t="s">
        <v>127</v>
      </c>
      <c r="E241" s="233" t="s">
        <v>349</v>
      </c>
      <c r="F241" s="234" t="s">
        <v>350</v>
      </c>
      <c r="G241" s="235" t="s">
        <v>333</v>
      </c>
      <c r="H241" s="236">
        <v>292.521</v>
      </c>
      <c r="I241" s="237"/>
      <c r="J241" s="238">
        <f>ROUND(I241*H241,2)</f>
        <v>0</v>
      </c>
      <c r="K241" s="239"/>
      <c r="L241" s="43"/>
      <c r="M241" s="240" t="s">
        <v>1</v>
      </c>
      <c r="N241" s="241" t="s">
        <v>38</v>
      </c>
      <c r="O241" s="90"/>
      <c r="P241" s="242">
        <f>O241*H241</f>
        <v>0</v>
      </c>
      <c r="Q241" s="242">
        <v>0</v>
      </c>
      <c r="R241" s="242">
        <f>Q241*H241</f>
        <v>0</v>
      </c>
      <c r="S241" s="242">
        <v>0</v>
      </c>
      <c r="T241" s="243">
        <f>S241*H241</f>
        <v>0</v>
      </c>
      <c r="U241" s="37"/>
      <c r="V241" s="37"/>
      <c r="W241" s="37"/>
      <c r="X241" s="37"/>
      <c r="Y241" s="37"/>
      <c r="Z241" s="37"/>
      <c r="AA241" s="37"/>
      <c r="AB241" s="37"/>
      <c r="AC241" s="37"/>
      <c r="AD241" s="37"/>
      <c r="AE241" s="37"/>
      <c r="AR241" s="244" t="s">
        <v>131</v>
      </c>
      <c r="AT241" s="244" t="s">
        <v>127</v>
      </c>
      <c r="AU241" s="244" t="s">
        <v>82</v>
      </c>
      <c r="AY241" s="16" t="s">
        <v>125</v>
      </c>
      <c r="BE241" s="245">
        <f>IF(N241="základní",J241,0)</f>
        <v>0</v>
      </c>
      <c r="BF241" s="245">
        <f>IF(N241="snížená",J241,0)</f>
        <v>0</v>
      </c>
      <c r="BG241" s="245">
        <f>IF(N241="zákl. přenesená",J241,0)</f>
        <v>0</v>
      </c>
      <c r="BH241" s="245">
        <f>IF(N241="sníž. přenesená",J241,0)</f>
        <v>0</v>
      </c>
      <c r="BI241" s="245">
        <f>IF(N241="nulová",J241,0)</f>
        <v>0</v>
      </c>
      <c r="BJ241" s="16" t="s">
        <v>78</v>
      </c>
      <c r="BK241" s="245">
        <f>ROUND(I241*H241,2)</f>
        <v>0</v>
      </c>
      <c r="BL241" s="16" t="s">
        <v>131</v>
      </c>
      <c r="BM241" s="244" t="s">
        <v>351</v>
      </c>
    </row>
    <row r="242" spans="1:47" s="2" customFormat="1" ht="12">
      <c r="A242" s="37"/>
      <c r="B242" s="38"/>
      <c r="C242" s="39"/>
      <c r="D242" s="246" t="s">
        <v>133</v>
      </c>
      <c r="E242" s="39"/>
      <c r="F242" s="247" t="s">
        <v>352</v>
      </c>
      <c r="G242" s="39"/>
      <c r="H242" s="39"/>
      <c r="I242" s="140"/>
      <c r="J242" s="39"/>
      <c r="K242" s="39"/>
      <c r="L242" s="43"/>
      <c r="M242" s="248"/>
      <c r="N242" s="249"/>
      <c r="O242" s="90"/>
      <c r="P242" s="90"/>
      <c r="Q242" s="90"/>
      <c r="R242" s="90"/>
      <c r="S242" s="90"/>
      <c r="T242" s="91"/>
      <c r="U242" s="37"/>
      <c r="V242" s="37"/>
      <c r="W242" s="37"/>
      <c r="X242" s="37"/>
      <c r="Y242" s="37"/>
      <c r="Z242" s="37"/>
      <c r="AA242" s="37"/>
      <c r="AB242" s="37"/>
      <c r="AC242" s="37"/>
      <c r="AD242" s="37"/>
      <c r="AE242" s="37"/>
      <c r="AT242" s="16" t="s">
        <v>133</v>
      </c>
      <c r="AU242" s="16" t="s">
        <v>82</v>
      </c>
    </row>
    <row r="243" spans="1:51" s="13" customFormat="1" ht="12">
      <c r="A243" s="13"/>
      <c r="B243" s="250"/>
      <c r="C243" s="251"/>
      <c r="D243" s="246" t="s">
        <v>145</v>
      </c>
      <c r="E243" s="252" t="s">
        <v>1</v>
      </c>
      <c r="F243" s="253" t="s">
        <v>353</v>
      </c>
      <c r="G243" s="251"/>
      <c r="H243" s="254">
        <v>292.521</v>
      </c>
      <c r="I243" s="255"/>
      <c r="J243" s="251"/>
      <c r="K243" s="251"/>
      <c r="L243" s="256"/>
      <c r="M243" s="257"/>
      <c r="N243" s="258"/>
      <c r="O243" s="258"/>
      <c r="P243" s="258"/>
      <c r="Q243" s="258"/>
      <c r="R243" s="258"/>
      <c r="S243" s="258"/>
      <c r="T243" s="259"/>
      <c r="U243" s="13"/>
      <c r="V243" s="13"/>
      <c r="W243" s="13"/>
      <c r="X243" s="13"/>
      <c r="Y243" s="13"/>
      <c r="Z243" s="13"/>
      <c r="AA243" s="13"/>
      <c r="AB243" s="13"/>
      <c r="AC243" s="13"/>
      <c r="AD243" s="13"/>
      <c r="AE243" s="13"/>
      <c r="AT243" s="260" t="s">
        <v>145</v>
      </c>
      <c r="AU243" s="260" t="s">
        <v>82</v>
      </c>
      <c r="AV243" s="13" t="s">
        <v>82</v>
      </c>
      <c r="AW243" s="13" t="s">
        <v>30</v>
      </c>
      <c r="AX243" s="13" t="s">
        <v>78</v>
      </c>
      <c r="AY243" s="260" t="s">
        <v>125</v>
      </c>
    </row>
    <row r="244" spans="1:63" s="12" customFormat="1" ht="22.8" customHeight="1">
      <c r="A244" s="12"/>
      <c r="B244" s="216"/>
      <c r="C244" s="217"/>
      <c r="D244" s="218" t="s">
        <v>72</v>
      </c>
      <c r="E244" s="230" t="s">
        <v>354</v>
      </c>
      <c r="F244" s="230" t="s">
        <v>355</v>
      </c>
      <c r="G244" s="217"/>
      <c r="H244" s="217"/>
      <c r="I244" s="220"/>
      <c r="J244" s="231">
        <f>BK244</f>
        <v>0</v>
      </c>
      <c r="K244" s="217"/>
      <c r="L244" s="222"/>
      <c r="M244" s="223"/>
      <c r="N244" s="224"/>
      <c r="O244" s="224"/>
      <c r="P244" s="225">
        <f>SUM(P245:P246)</f>
        <v>0</v>
      </c>
      <c r="Q244" s="224"/>
      <c r="R244" s="225">
        <f>SUM(R245:R246)</f>
        <v>0</v>
      </c>
      <c r="S244" s="224"/>
      <c r="T244" s="226">
        <f>SUM(T245:T246)</f>
        <v>0</v>
      </c>
      <c r="U244" s="12"/>
      <c r="V244" s="12"/>
      <c r="W244" s="12"/>
      <c r="X244" s="12"/>
      <c r="Y244" s="12"/>
      <c r="Z244" s="12"/>
      <c r="AA244" s="12"/>
      <c r="AB244" s="12"/>
      <c r="AC244" s="12"/>
      <c r="AD244" s="12"/>
      <c r="AE244" s="12"/>
      <c r="AR244" s="227" t="s">
        <v>78</v>
      </c>
      <c r="AT244" s="228" t="s">
        <v>72</v>
      </c>
      <c r="AU244" s="228" t="s">
        <v>78</v>
      </c>
      <c r="AY244" s="227" t="s">
        <v>125</v>
      </c>
      <c r="BK244" s="229">
        <f>SUM(BK245:BK246)</f>
        <v>0</v>
      </c>
    </row>
    <row r="245" spans="1:65" s="2" customFormat="1" ht="21.75" customHeight="1">
      <c r="A245" s="37"/>
      <c r="B245" s="38"/>
      <c r="C245" s="232" t="s">
        <v>356</v>
      </c>
      <c r="D245" s="232" t="s">
        <v>127</v>
      </c>
      <c r="E245" s="233" t="s">
        <v>357</v>
      </c>
      <c r="F245" s="234" t="s">
        <v>358</v>
      </c>
      <c r="G245" s="235" t="s">
        <v>333</v>
      </c>
      <c r="H245" s="236">
        <v>686.921</v>
      </c>
      <c r="I245" s="237"/>
      <c r="J245" s="238">
        <f>ROUND(I245*H245,2)</f>
        <v>0</v>
      </c>
      <c r="K245" s="239"/>
      <c r="L245" s="43"/>
      <c r="M245" s="240" t="s">
        <v>1</v>
      </c>
      <c r="N245" s="241" t="s">
        <v>38</v>
      </c>
      <c r="O245" s="90"/>
      <c r="P245" s="242">
        <f>O245*H245</f>
        <v>0</v>
      </c>
      <c r="Q245" s="242">
        <v>0</v>
      </c>
      <c r="R245" s="242">
        <f>Q245*H245</f>
        <v>0</v>
      </c>
      <c r="S245" s="242">
        <v>0</v>
      </c>
      <c r="T245" s="243">
        <f>S245*H245</f>
        <v>0</v>
      </c>
      <c r="U245" s="37"/>
      <c r="V245" s="37"/>
      <c r="W245" s="37"/>
      <c r="X245" s="37"/>
      <c r="Y245" s="37"/>
      <c r="Z245" s="37"/>
      <c r="AA245" s="37"/>
      <c r="AB245" s="37"/>
      <c r="AC245" s="37"/>
      <c r="AD245" s="37"/>
      <c r="AE245" s="37"/>
      <c r="AR245" s="244" t="s">
        <v>131</v>
      </c>
      <c r="AT245" s="244" t="s">
        <v>127</v>
      </c>
      <c r="AU245" s="244" t="s">
        <v>82</v>
      </c>
      <c r="AY245" s="16" t="s">
        <v>125</v>
      </c>
      <c r="BE245" s="245">
        <f>IF(N245="základní",J245,0)</f>
        <v>0</v>
      </c>
      <c r="BF245" s="245">
        <f>IF(N245="snížená",J245,0)</f>
        <v>0</v>
      </c>
      <c r="BG245" s="245">
        <f>IF(N245="zákl. přenesená",J245,0)</f>
        <v>0</v>
      </c>
      <c r="BH245" s="245">
        <f>IF(N245="sníž. přenesená",J245,0)</f>
        <v>0</v>
      </c>
      <c r="BI245" s="245">
        <f>IF(N245="nulová",J245,0)</f>
        <v>0</v>
      </c>
      <c r="BJ245" s="16" t="s">
        <v>78</v>
      </c>
      <c r="BK245" s="245">
        <f>ROUND(I245*H245,2)</f>
        <v>0</v>
      </c>
      <c r="BL245" s="16" t="s">
        <v>131</v>
      </c>
      <c r="BM245" s="244" t="s">
        <v>359</v>
      </c>
    </row>
    <row r="246" spans="1:47" s="2" customFormat="1" ht="12">
      <c r="A246" s="37"/>
      <c r="B246" s="38"/>
      <c r="C246" s="39"/>
      <c r="D246" s="246" t="s">
        <v>133</v>
      </c>
      <c r="E246" s="39"/>
      <c r="F246" s="247" t="s">
        <v>360</v>
      </c>
      <c r="G246" s="39"/>
      <c r="H246" s="39"/>
      <c r="I246" s="140"/>
      <c r="J246" s="39"/>
      <c r="K246" s="39"/>
      <c r="L246" s="43"/>
      <c r="M246" s="248"/>
      <c r="N246" s="249"/>
      <c r="O246" s="90"/>
      <c r="P246" s="90"/>
      <c r="Q246" s="90"/>
      <c r="R246" s="90"/>
      <c r="S246" s="90"/>
      <c r="T246" s="91"/>
      <c r="U246" s="37"/>
      <c r="V246" s="37"/>
      <c r="W246" s="37"/>
      <c r="X246" s="37"/>
      <c r="Y246" s="37"/>
      <c r="Z246" s="37"/>
      <c r="AA246" s="37"/>
      <c r="AB246" s="37"/>
      <c r="AC246" s="37"/>
      <c r="AD246" s="37"/>
      <c r="AE246" s="37"/>
      <c r="AT246" s="16" t="s">
        <v>133</v>
      </c>
      <c r="AU246" s="16" t="s">
        <v>82</v>
      </c>
    </row>
    <row r="247" spans="1:63" s="12" customFormat="1" ht="25.9" customHeight="1">
      <c r="A247" s="12"/>
      <c r="B247" s="216"/>
      <c r="C247" s="217"/>
      <c r="D247" s="218" t="s">
        <v>72</v>
      </c>
      <c r="E247" s="219" t="s">
        <v>361</v>
      </c>
      <c r="F247" s="219" t="s">
        <v>362</v>
      </c>
      <c r="G247" s="217"/>
      <c r="H247" s="217"/>
      <c r="I247" s="220"/>
      <c r="J247" s="221">
        <f>BK247</f>
        <v>0</v>
      </c>
      <c r="K247" s="217"/>
      <c r="L247" s="222"/>
      <c r="M247" s="223"/>
      <c r="N247" s="224"/>
      <c r="O247" s="224"/>
      <c r="P247" s="225">
        <f>P248+P259+P264</f>
        <v>0</v>
      </c>
      <c r="Q247" s="224"/>
      <c r="R247" s="225">
        <f>R248+R259+R264</f>
        <v>0</v>
      </c>
      <c r="S247" s="224"/>
      <c r="T247" s="226">
        <f>T248+T259+T264</f>
        <v>0</v>
      </c>
      <c r="U247" s="12"/>
      <c r="V247" s="12"/>
      <c r="W247" s="12"/>
      <c r="X247" s="12"/>
      <c r="Y247" s="12"/>
      <c r="Z247" s="12"/>
      <c r="AA247" s="12"/>
      <c r="AB247" s="12"/>
      <c r="AC247" s="12"/>
      <c r="AD247" s="12"/>
      <c r="AE247" s="12"/>
      <c r="AR247" s="227" t="s">
        <v>165</v>
      </c>
      <c r="AT247" s="228" t="s">
        <v>72</v>
      </c>
      <c r="AU247" s="228" t="s">
        <v>73</v>
      </c>
      <c r="AY247" s="227" t="s">
        <v>125</v>
      </c>
      <c r="BK247" s="229">
        <f>BK248+BK259+BK264</f>
        <v>0</v>
      </c>
    </row>
    <row r="248" spans="1:63" s="12" customFormat="1" ht="22.8" customHeight="1">
      <c r="A248" s="12"/>
      <c r="B248" s="216"/>
      <c r="C248" s="217"/>
      <c r="D248" s="218" t="s">
        <v>72</v>
      </c>
      <c r="E248" s="230" t="s">
        <v>363</v>
      </c>
      <c r="F248" s="230" t="s">
        <v>364</v>
      </c>
      <c r="G248" s="217"/>
      <c r="H248" s="217"/>
      <c r="I248" s="220"/>
      <c r="J248" s="231">
        <f>BK248</f>
        <v>0</v>
      </c>
      <c r="K248" s="217"/>
      <c r="L248" s="222"/>
      <c r="M248" s="223"/>
      <c r="N248" s="224"/>
      <c r="O248" s="224"/>
      <c r="P248" s="225">
        <f>SUM(P249:P258)</f>
        <v>0</v>
      </c>
      <c r="Q248" s="224"/>
      <c r="R248" s="225">
        <f>SUM(R249:R258)</f>
        <v>0</v>
      </c>
      <c r="S248" s="224"/>
      <c r="T248" s="226">
        <f>SUM(T249:T258)</f>
        <v>0</v>
      </c>
      <c r="U248" s="12"/>
      <c r="V248" s="12"/>
      <c r="W248" s="12"/>
      <c r="X248" s="12"/>
      <c r="Y248" s="12"/>
      <c r="Z248" s="12"/>
      <c r="AA248" s="12"/>
      <c r="AB248" s="12"/>
      <c r="AC248" s="12"/>
      <c r="AD248" s="12"/>
      <c r="AE248" s="12"/>
      <c r="AR248" s="227" t="s">
        <v>165</v>
      </c>
      <c r="AT248" s="228" t="s">
        <v>72</v>
      </c>
      <c r="AU248" s="228" t="s">
        <v>78</v>
      </c>
      <c r="AY248" s="227" t="s">
        <v>125</v>
      </c>
      <c r="BK248" s="229">
        <f>SUM(BK249:BK258)</f>
        <v>0</v>
      </c>
    </row>
    <row r="249" spans="1:65" s="2" customFormat="1" ht="16.5" customHeight="1">
      <c r="A249" s="37"/>
      <c r="B249" s="38"/>
      <c r="C249" s="232" t="s">
        <v>365</v>
      </c>
      <c r="D249" s="232" t="s">
        <v>127</v>
      </c>
      <c r="E249" s="233" t="s">
        <v>366</v>
      </c>
      <c r="F249" s="234" t="s">
        <v>367</v>
      </c>
      <c r="G249" s="235" t="s">
        <v>368</v>
      </c>
      <c r="H249" s="236">
        <v>1</v>
      </c>
      <c r="I249" s="237"/>
      <c r="J249" s="238">
        <f>ROUND(I249*H249,2)</f>
        <v>0</v>
      </c>
      <c r="K249" s="239"/>
      <c r="L249" s="43"/>
      <c r="M249" s="240" t="s">
        <v>1</v>
      </c>
      <c r="N249" s="241" t="s">
        <v>38</v>
      </c>
      <c r="O249" s="90"/>
      <c r="P249" s="242">
        <f>O249*H249</f>
        <v>0</v>
      </c>
      <c r="Q249" s="242">
        <v>0</v>
      </c>
      <c r="R249" s="242">
        <f>Q249*H249</f>
        <v>0</v>
      </c>
      <c r="S249" s="242">
        <v>0</v>
      </c>
      <c r="T249" s="243">
        <f>S249*H249</f>
        <v>0</v>
      </c>
      <c r="U249" s="37"/>
      <c r="V249" s="37"/>
      <c r="W249" s="37"/>
      <c r="X249" s="37"/>
      <c r="Y249" s="37"/>
      <c r="Z249" s="37"/>
      <c r="AA249" s="37"/>
      <c r="AB249" s="37"/>
      <c r="AC249" s="37"/>
      <c r="AD249" s="37"/>
      <c r="AE249" s="37"/>
      <c r="AR249" s="244" t="s">
        <v>369</v>
      </c>
      <c r="AT249" s="244" t="s">
        <v>127</v>
      </c>
      <c r="AU249" s="244" t="s">
        <v>82</v>
      </c>
      <c r="AY249" s="16" t="s">
        <v>125</v>
      </c>
      <c r="BE249" s="245">
        <f>IF(N249="základní",J249,0)</f>
        <v>0</v>
      </c>
      <c r="BF249" s="245">
        <f>IF(N249="snížená",J249,0)</f>
        <v>0</v>
      </c>
      <c r="BG249" s="245">
        <f>IF(N249="zákl. přenesená",J249,0)</f>
        <v>0</v>
      </c>
      <c r="BH249" s="245">
        <f>IF(N249="sníž. přenesená",J249,0)</f>
        <v>0</v>
      </c>
      <c r="BI249" s="245">
        <f>IF(N249="nulová",J249,0)</f>
        <v>0</v>
      </c>
      <c r="BJ249" s="16" t="s">
        <v>78</v>
      </c>
      <c r="BK249" s="245">
        <f>ROUND(I249*H249,2)</f>
        <v>0</v>
      </c>
      <c r="BL249" s="16" t="s">
        <v>369</v>
      </c>
      <c r="BM249" s="244" t="s">
        <v>370</v>
      </c>
    </row>
    <row r="250" spans="1:47" s="2" customFormat="1" ht="12">
      <c r="A250" s="37"/>
      <c r="B250" s="38"/>
      <c r="C250" s="39"/>
      <c r="D250" s="246" t="s">
        <v>133</v>
      </c>
      <c r="E250" s="39"/>
      <c r="F250" s="247" t="s">
        <v>367</v>
      </c>
      <c r="G250" s="39"/>
      <c r="H250" s="39"/>
      <c r="I250" s="140"/>
      <c r="J250" s="39"/>
      <c r="K250" s="39"/>
      <c r="L250" s="43"/>
      <c r="M250" s="248"/>
      <c r="N250" s="249"/>
      <c r="O250" s="90"/>
      <c r="P250" s="90"/>
      <c r="Q250" s="90"/>
      <c r="R250" s="90"/>
      <c r="S250" s="90"/>
      <c r="T250" s="91"/>
      <c r="U250" s="37"/>
      <c r="V250" s="37"/>
      <c r="W250" s="37"/>
      <c r="X250" s="37"/>
      <c r="Y250" s="37"/>
      <c r="Z250" s="37"/>
      <c r="AA250" s="37"/>
      <c r="AB250" s="37"/>
      <c r="AC250" s="37"/>
      <c r="AD250" s="37"/>
      <c r="AE250" s="37"/>
      <c r="AT250" s="16" t="s">
        <v>133</v>
      </c>
      <c r="AU250" s="16" t="s">
        <v>82</v>
      </c>
    </row>
    <row r="251" spans="1:65" s="2" customFormat="1" ht="16.5" customHeight="1">
      <c r="A251" s="37"/>
      <c r="B251" s="38"/>
      <c r="C251" s="232" t="s">
        <v>371</v>
      </c>
      <c r="D251" s="232" t="s">
        <v>127</v>
      </c>
      <c r="E251" s="233" t="s">
        <v>372</v>
      </c>
      <c r="F251" s="234" t="s">
        <v>373</v>
      </c>
      <c r="G251" s="235" t="s">
        <v>368</v>
      </c>
      <c r="H251" s="236">
        <v>1</v>
      </c>
      <c r="I251" s="237"/>
      <c r="J251" s="238">
        <f>ROUND(I251*H251,2)</f>
        <v>0</v>
      </c>
      <c r="K251" s="239"/>
      <c r="L251" s="43"/>
      <c r="M251" s="240" t="s">
        <v>1</v>
      </c>
      <c r="N251" s="241" t="s">
        <v>38</v>
      </c>
      <c r="O251" s="90"/>
      <c r="P251" s="242">
        <f>O251*H251</f>
        <v>0</v>
      </c>
      <c r="Q251" s="242">
        <v>0</v>
      </c>
      <c r="R251" s="242">
        <f>Q251*H251</f>
        <v>0</v>
      </c>
      <c r="S251" s="242">
        <v>0</v>
      </c>
      <c r="T251" s="243">
        <f>S251*H251</f>
        <v>0</v>
      </c>
      <c r="U251" s="37"/>
      <c r="V251" s="37"/>
      <c r="W251" s="37"/>
      <c r="X251" s="37"/>
      <c r="Y251" s="37"/>
      <c r="Z251" s="37"/>
      <c r="AA251" s="37"/>
      <c r="AB251" s="37"/>
      <c r="AC251" s="37"/>
      <c r="AD251" s="37"/>
      <c r="AE251" s="37"/>
      <c r="AR251" s="244" t="s">
        <v>369</v>
      </c>
      <c r="AT251" s="244" t="s">
        <v>127</v>
      </c>
      <c r="AU251" s="244" t="s">
        <v>82</v>
      </c>
      <c r="AY251" s="16" t="s">
        <v>125</v>
      </c>
      <c r="BE251" s="245">
        <f>IF(N251="základní",J251,0)</f>
        <v>0</v>
      </c>
      <c r="BF251" s="245">
        <f>IF(N251="snížená",J251,0)</f>
        <v>0</v>
      </c>
      <c r="BG251" s="245">
        <f>IF(N251="zákl. přenesená",J251,0)</f>
        <v>0</v>
      </c>
      <c r="BH251" s="245">
        <f>IF(N251="sníž. přenesená",J251,0)</f>
        <v>0</v>
      </c>
      <c r="BI251" s="245">
        <f>IF(N251="nulová",J251,0)</f>
        <v>0</v>
      </c>
      <c r="BJ251" s="16" t="s">
        <v>78</v>
      </c>
      <c r="BK251" s="245">
        <f>ROUND(I251*H251,2)</f>
        <v>0</v>
      </c>
      <c r="BL251" s="16" t="s">
        <v>369</v>
      </c>
      <c r="BM251" s="244" t="s">
        <v>374</v>
      </c>
    </row>
    <row r="252" spans="1:47" s="2" customFormat="1" ht="12">
      <c r="A252" s="37"/>
      <c r="B252" s="38"/>
      <c r="C252" s="39"/>
      <c r="D252" s="246" t="s">
        <v>133</v>
      </c>
      <c r="E252" s="39"/>
      <c r="F252" s="247" t="s">
        <v>373</v>
      </c>
      <c r="G252" s="39"/>
      <c r="H252" s="39"/>
      <c r="I252" s="140"/>
      <c r="J252" s="39"/>
      <c r="K252" s="39"/>
      <c r="L252" s="43"/>
      <c r="M252" s="248"/>
      <c r="N252" s="249"/>
      <c r="O252" s="90"/>
      <c r="P252" s="90"/>
      <c r="Q252" s="90"/>
      <c r="R252" s="90"/>
      <c r="S252" s="90"/>
      <c r="T252" s="91"/>
      <c r="U252" s="37"/>
      <c r="V252" s="37"/>
      <c r="W252" s="37"/>
      <c r="X252" s="37"/>
      <c r="Y252" s="37"/>
      <c r="Z252" s="37"/>
      <c r="AA252" s="37"/>
      <c r="AB252" s="37"/>
      <c r="AC252" s="37"/>
      <c r="AD252" s="37"/>
      <c r="AE252" s="37"/>
      <c r="AT252" s="16" t="s">
        <v>133</v>
      </c>
      <c r="AU252" s="16" t="s">
        <v>82</v>
      </c>
    </row>
    <row r="253" spans="1:65" s="2" customFormat="1" ht="21.75" customHeight="1">
      <c r="A253" s="37"/>
      <c r="B253" s="38"/>
      <c r="C253" s="232" t="s">
        <v>375</v>
      </c>
      <c r="D253" s="232" t="s">
        <v>127</v>
      </c>
      <c r="E253" s="233" t="s">
        <v>376</v>
      </c>
      <c r="F253" s="234" t="s">
        <v>377</v>
      </c>
      <c r="G253" s="235" t="s">
        <v>368</v>
      </c>
      <c r="H253" s="236">
        <v>1</v>
      </c>
      <c r="I253" s="237"/>
      <c r="J253" s="238">
        <f>ROUND(I253*H253,2)</f>
        <v>0</v>
      </c>
      <c r="K253" s="239"/>
      <c r="L253" s="43"/>
      <c r="M253" s="240" t="s">
        <v>1</v>
      </c>
      <c r="N253" s="241" t="s">
        <v>38</v>
      </c>
      <c r="O253" s="90"/>
      <c r="P253" s="242">
        <f>O253*H253</f>
        <v>0</v>
      </c>
      <c r="Q253" s="242">
        <v>0</v>
      </c>
      <c r="R253" s="242">
        <f>Q253*H253</f>
        <v>0</v>
      </c>
      <c r="S253" s="242">
        <v>0</v>
      </c>
      <c r="T253" s="243">
        <f>S253*H253</f>
        <v>0</v>
      </c>
      <c r="U253" s="37"/>
      <c r="V253" s="37"/>
      <c r="W253" s="37"/>
      <c r="X253" s="37"/>
      <c r="Y253" s="37"/>
      <c r="Z253" s="37"/>
      <c r="AA253" s="37"/>
      <c r="AB253" s="37"/>
      <c r="AC253" s="37"/>
      <c r="AD253" s="37"/>
      <c r="AE253" s="37"/>
      <c r="AR253" s="244" t="s">
        <v>369</v>
      </c>
      <c r="AT253" s="244" t="s">
        <v>127</v>
      </c>
      <c r="AU253" s="244" t="s">
        <v>82</v>
      </c>
      <c r="AY253" s="16" t="s">
        <v>125</v>
      </c>
      <c r="BE253" s="245">
        <f>IF(N253="základní",J253,0)</f>
        <v>0</v>
      </c>
      <c r="BF253" s="245">
        <f>IF(N253="snížená",J253,0)</f>
        <v>0</v>
      </c>
      <c r="BG253" s="245">
        <f>IF(N253="zákl. přenesená",J253,0)</f>
        <v>0</v>
      </c>
      <c r="BH253" s="245">
        <f>IF(N253="sníž. přenesená",J253,0)</f>
        <v>0</v>
      </c>
      <c r="BI253" s="245">
        <f>IF(N253="nulová",J253,0)</f>
        <v>0</v>
      </c>
      <c r="BJ253" s="16" t="s">
        <v>78</v>
      </c>
      <c r="BK253" s="245">
        <f>ROUND(I253*H253,2)</f>
        <v>0</v>
      </c>
      <c r="BL253" s="16" t="s">
        <v>369</v>
      </c>
      <c r="BM253" s="244" t="s">
        <v>378</v>
      </c>
    </row>
    <row r="254" spans="1:47" s="2" customFormat="1" ht="12">
      <c r="A254" s="37"/>
      <c r="B254" s="38"/>
      <c r="C254" s="39"/>
      <c r="D254" s="246" t="s">
        <v>133</v>
      </c>
      <c r="E254" s="39"/>
      <c r="F254" s="247" t="s">
        <v>377</v>
      </c>
      <c r="G254" s="39"/>
      <c r="H254" s="39"/>
      <c r="I254" s="140"/>
      <c r="J254" s="39"/>
      <c r="K254" s="39"/>
      <c r="L254" s="43"/>
      <c r="M254" s="248"/>
      <c r="N254" s="249"/>
      <c r="O254" s="90"/>
      <c r="P254" s="90"/>
      <c r="Q254" s="90"/>
      <c r="R254" s="90"/>
      <c r="S254" s="90"/>
      <c r="T254" s="91"/>
      <c r="U254" s="37"/>
      <c r="V254" s="37"/>
      <c r="W254" s="37"/>
      <c r="X254" s="37"/>
      <c r="Y254" s="37"/>
      <c r="Z254" s="37"/>
      <c r="AA254" s="37"/>
      <c r="AB254" s="37"/>
      <c r="AC254" s="37"/>
      <c r="AD254" s="37"/>
      <c r="AE254" s="37"/>
      <c r="AT254" s="16" t="s">
        <v>133</v>
      </c>
      <c r="AU254" s="16" t="s">
        <v>82</v>
      </c>
    </row>
    <row r="255" spans="1:51" s="13" customFormat="1" ht="12">
      <c r="A255" s="13"/>
      <c r="B255" s="250"/>
      <c r="C255" s="251"/>
      <c r="D255" s="246" t="s">
        <v>145</v>
      </c>
      <c r="E255" s="252" t="s">
        <v>1</v>
      </c>
      <c r="F255" s="253" t="s">
        <v>379</v>
      </c>
      <c r="G255" s="251"/>
      <c r="H255" s="254">
        <v>1</v>
      </c>
      <c r="I255" s="255"/>
      <c r="J255" s="251"/>
      <c r="K255" s="251"/>
      <c r="L255" s="256"/>
      <c r="M255" s="257"/>
      <c r="N255" s="258"/>
      <c r="O255" s="258"/>
      <c r="P255" s="258"/>
      <c r="Q255" s="258"/>
      <c r="R255" s="258"/>
      <c r="S255" s="258"/>
      <c r="T255" s="259"/>
      <c r="U255" s="13"/>
      <c r="V255" s="13"/>
      <c r="W255" s="13"/>
      <c r="X255" s="13"/>
      <c r="Y255" s="13"/>
      <c r="Z255" s="13"/>
      <c r="AA255" s="13"/>
      <c r="AB255" s="13"/>
      <c r="AC255" s="13"/>
      <c r="AD255" s="13"/>
      <c r="AE255" s="13"/>
      <c r="AT255" s="260" t="s">
        <v>145</v>
      </c>
      <c r="AU255" s="260" t="s">
        <v>82</v>
      </c>
      <c r="AV255" s="13" t="s">
        <v>82</v>
      </c>
      <c r="AW255" s="13" t="s">
        <v>30</v>
      </c>
      <c r="AX255" s="13" t="s">
        <v>78</v>
      </c>
      <c r="AY255" s="260" t="s">
        <v>125</v>
      </c>
    </row>
    <row r="256" spans="1:51" s="13" customFormat="1" ht="12">
      <c r="A256" s="13"/>
      <c r="B256" s="250"/>
      <c r="C256" s="251"/>
      <c r="D256" s="246" t="s">
        <v>145</v>
      </c>
      <c r="E256" s="252" t="s">
        <v>1</v>
      </c>
      <c r="F256" s="253" t="s">
        <v>380</v>
      </c>
      <c r="G256" s="251"/>
      <c r="H256" s="254">
        <v>1</v>
      </c>
      <c r="I256" s="255"/>
      <c r="J256" s="251"/>
      <c r="K256" s="251"/>
      <c r="L256" s="256"/>
      <c r="M256" s="257"/>
      <c r="N256" s="258"/>
      <c r="O256" s="258"/>
      <c r="P256" s="258"/>
      <c r="Q256" s="258"/>
      <c r="R256" s="258"/>
      <c r="S256" s="258"/>
      <c r="T256" s="259"/>
      <c r="U256" s="13"/>
      <c r="V256" s="13"/>
      <c r="W256" s="13"/>
      <c r="X256" s="13"/>
      <c r="Y256" s="13"/>
      <c r="Z256" s="13"/>
      <c r="AA256" s="13"/>
      <c r="AB256" s="13"/>
      <c r="AC256" s="13"/>
      <c r="AD256" s="13"/>
      <c r="AE256" s="13"/>
      <c r="AT256" s="260" t="s">
        <v>145</v>
      </c>
      <c r="AU256" s="260" t="s">
        <v>82</v>
      </c>
      <c r="AV256" s="13" t="s">
        <v>82</v>
      </c>
      <c r="AW256" s="13" t="s">
        <v>30</v>
      </c>
      <c r="AX256" s="13" t="s">
        <v>73</v>
      </c>
      <c r="AY256" s="260" t="s">
        <v>125</v>
      </c>
    </row>
    <row r="257" spans="1:65" s="2" customFormat="1" ht="16.5" customHeight="1">
      <c r="A257" s="37"/>
      <c r="B257" s="38"/>
      <c r="C257" s="232" t="s">
        <v>381</v>
      </c>
      <c r="D257" s="232" t="s">
        <v>127</v>
      </c>
      <c r="E257" s="233" t="s">
        <v>382</v>
      </c>
      <c r="F257" s="234" t="s">
        <v>383</v>
      </c>
      <c r="G257" s="235" t="s">
        <v>368</v>
      </c>
      <c r="H257" s="236">
        <v>1</v>
      </c>
      <c r="I257" s="237"/>
      <c r="J257" s="238">
        <f>ROUND(I257*H257,2)</f>
        <v>0</v>
      </c>
      <c r="K257" s="239"/>
      <c r="L257" s="43"/>
      <c r="M257" s="240" t="s">
        <v>1</v>
      </c>
      <c r="N257" s="241" t="s">
        <v>38</v>
      </c>
      <c r="O257" s="90"/>
      <c r="P257" s="242">
        <f>O257*H257</f>
        <v>0</v>
      </c>
      <c r="Q257" s="242">
        <v>0</v>
      </c>
      <c r="R257" s="242">
        <f>Q257*H257</f>
        <v>0</v>
      </c>
      <c r="S257" s="242">
        <v>0</v>
      </c>
      <c r="T257" s="243">
        <f>S257*H257</f>
        <v>0</v>
      </c>
      <c r="U257" s="37"/>
      <c r="V257" s="37"/>
      <c r="W257" s="37"/>
      <c r="X257" s="37"/>
      <c r="Y257" s="37"/>
      <c r="Z257" s="37"/>
      <c r="AA257" s="37"/>
      <c r="AB257" s="37"/>
      <c r="AC257" s="37"/>
      <c r="AD257" s="37"/>
      <c r="AE257" s="37"/>
      <c r="AR257" s="244" t="s">
        <v>369</v>
      </c>
      <c r="AT257" s="244" t="s">
        <v>127</v>
      </c>
      <c r="AU257" s="244" t="s">
        <v>82</v>
      </c>
      <c r="AY257" s="16" t="s">
        <v>125</v>
      </c>
      <c r="BE257" s="245">
        <f>IF(N257="základní",J257,0)</f>
        <v>0</v>
      </c>
      <c r="BF257" s="245">
        <f>IF(N257="snížená",J257,0)</f>
        <v>0</v>
      </c>
      <c r="BG257" s="245">
        <f>IF(N257="zákl. přenesená",J257,0)</f>
        <v>0</v>
      </c>
      <c r="BH257" s="245">
        <f>IF(N257="sníž. přenesená",J257,0)</f>
        <v>0</v>
      </c>
      <c r="BI257" s="245">
        <f>IF(N257="nulová",J257,0)</f>
        <v>0</v>
      </c>
      <c r="BJ257" s="16" t="s">
        <v>78</v>
      </c>
      <c r="BK257" s="245">
        <f>ROUND(I257*H257,2)</f>
        <v>0</v>
      </c>
      <c r="BL257" s="16" t="s">
        <v>369</v>
      </c>
      <c r="BM257" s="244" t="s">
        <v>384</v>
      </c>
    </row>
    <row r="258" spans="1:47" s="2" customFormat="1" ht="12">
      <c r="A258" s="37"/>
      <c r="B258" s="38"/>
      <c r="C258" s="39"/>
      <c r="D258" s="246" t="s">
        <v>133</v>
      </c>
      <c r="E258" s="39"/>
      <c r="F258" s="247" t="s">
        <v>383</v>
      </c>
      <c r="G258" s="39"/>
      <c r="H258" s="39"/>
      <c r="I258" s="140"/>
      <c r="J258" s="39"/>
      <c r="K258" s="39"/>
      <c r="L258" s="43"/>
      <c r="M258" s="248"/>
      <c r="N258" s="249"/>
      <c r="O258" s="90"/>
      <c r="P258" s="90"/>
      <c r="Q258" s="90"/>
      <c r="R258" s="90"/>
      <c r="S258" s="90"/>
      <c r="T258" s="91"/>
      <c r="U258" s="37"/>
      <c r="V258" s="37"/>
      <c r="W258" s="37"/>
      <c r="X258" s="37"/>
      <c r="Y258" s="37"/>
      <c r="Z258" s="37"/>
      <c r="AA258" s="37"/>
      <c r="AB258" s="37"/>
      <c r="AC258" s="37"/>
      <c r="AD258" s="37"/>
      <c r="AE258" s="37"/>
      <c r="AT258" s="16" t="s">
        <v>133</v>
      </c>
      <c r="AU258" s="16" t="s">
        <v>82</v>
      </c>
    </row>
    <row r="259" spans="1:63" s="12" customFormat="1" ht="22.8" customHeight="1">
      <c r="A259" s="12"/>
      <c r="B259" s="216"/>
      <c r="C259" s="217"/>
      <c r="D259" s="218" t="s">
        <v>72</v>
      </c>
      <c r="E259" s="230" t="s">
        <v>385</v>
      </c>
      <c r="F259" s="230" t="s">
        <v>386</v>
      </c>
      <c r="G259" s="217"/>
      <c r="H259" s="217"/>
      <c r="I259" s="220"/>
      <c r="J259" s="231">
        <f>BK259</f>
        <v>0</v>
      </c>
      <c r="K259" s="217"/>
      <c r="L259" s="222"/>
      <c r="M259" s="223"/>
      <c r="N259" s="224"/>
      <c r="O259" s="224"/>
      <c r="P259" s="225">
        <f>SUM(P260:P263)</f>
        <v>0</v>
      </c>
      <c r="Q259" s="224"/>
      <c r="R259" s="225">
        <f>SUM(R260:R263)</f>
        <v>0</v>
      </c>
      <c r="S259" s="224"/>
      <c r="T259" s="226">
        <f>SUM(T260:T263)</f>
        <v>0</v>
      </c>
      <c r="U259" s="12"/>
      <c r="V259" s="12"/>
      <c r="W259" s="12"/>
      <c r="X259" s="12"/>
      <c r="Y259" s="12"/>
      <c r="Z259" s="12"/>
      <c r="AA259" s="12"/>
      <c r="AB259" s="12"/>
      <c r="AC259" s="12"/>
      <c r="AD259" s="12"/>
      <c r="AE259" s="12"/>
      <c r="AR259" s="227" t="s">
        <v>165</v>
      </c>
      <c r="AT259" s="228" t="s">
        <v>72</v>
      </c>
      <c r="AU259" s="228" t="s">
        <v>78</v>
      </c>
      <c r="AY259" s="227" t="s">
        <v>125</v>
      </c>
      <c r="BK259" s="229">
        <f>SUM(BK260:BK263)</f>
        <v>0</v>
      </c>
    </row>
    <row r="260" spans="1:65" s="2" customFormat="1" ht="16.5" customHeight="1">
      <c r="A260" s="37"/>
      <c r="B260" s="38"/>
      <c r="C260" s="232" t="s">
        <v>387</v>
      </c>
      <c r="D260" s="232" t="s">
        <v>127</v>
      </c>
      <c r="E260" s="233" t="s">
        <v>388</v>
      </c>
      <c r="F260" s="234" t="s">
        <v>386</v>
      </c>
      <c r="G260" s="235" t="s">
        <v>368</v>
      </c>
      <c r="H260" s="236">
        <v>1</v>
      </c>
      <c r="I260" s="237"/>
      <c r="J260" s="238">
        <f>ROUND(I260*H260,2)</f>
        <v>0</v>
      </c>
      <c r="K260" s="239"/>
      <c r="L260" s="43"/>
      <c r="M260" s="240" t="s">
        <v>1</v>
      </c>
      <c r="N260" s="241" t="s">
        <v>38</v>
      </c>
      <c r="O260" s="90"/>
      <c r="P260" s="242">
        <f>O260*H260</f>
        <v>0</v>
      </c>
      <c r="Q260" s="242">
        <v>0</v>
      </c>
      <c r="R260" s="242">
        <f>Q260*H260</f>
        <v>0</v>
      </c>
      <c r="S260" s="242">
        <v>0</v>
      </c>
      <c r="T260" s="243">
        <f>S260*H260</f>
        <v>0</v>
      </c>
      <c r="U260" s="37"/>
      <c r="V260" s="37"/>
      <c r="W260" s="37"/>
      <c r="X260" s="37"/>
      <c r="Y260" s="37"/>
      <c r="Z260" s="37"/>
      <c r="AA260" s="37"/>
      <c r="AB260" s="37"/>
      <c r="AC260" s="37"/>
      <c r="AD260" s="37"/>
      <c r="AE260" s="37"/>
      <c r="AR260" s="244" t="s">
        <v>369</v>
      </c>
      <c r="AT260" s="244" t="s">
        <v>127</v>
      </c>
      <c r="AU260" s="244" t="s">
        <v>82</v>
      </c>
      <c r="AY260" s="16" t="s">
        <v>125</v>
      </c>
      <c r="BE260" s="245">
        <f>IF(N260="základní",J260,0)</f>
        <v>0</v>
      </c>
      <c r="BF260" s="245">
        <f>IF(N260="snížená",J260,0)</f>
        <v>0</v>
      </c>
      <c r="BG260" s="245">
        <f>IF(N260="zákl. přenesená",J260,0)</f>
        <v>0</v>
      </c>
      <c r="BH260" s="245">
        <f>IF(N260="sníž. přenesená",J260,0)</f>
        <v>0</v>
      </c>
      <c r="BI260" s="245">
        <f>IF(N260="nulová",J260,0)</f>
        <v>0</v>
      </c>
      <c r="BJ260" s="16" t="s">
        <v>78</v>
      </c>
      <c r="BK260" s="245">
        <f>ROUND(I260*H260,2)</f>
        <v>0</v>
      </c>
      <c r="BL260" s="16" t="s">
        <v>369</v>
      </c>
      <c r="BM260" s="244" t="s">
        <v>389</v>
      </c>
    </row>
    <row r="261" spans="1:47" s="2" customFormat="1" ht="12">
      <c r="A261" s="37"/>
      <c r="B261" s="38"/>
      <c r="C261" s="39"/>
      <c r="D261" s="246" t="s">
        <v>133</v>
      </c>
      <c r="E261" s="39"/>
      <c r="F261" s="247" t="s">
        <v>386</v>
      </c>
      <c r="G261" s="39"/>
      <c r="H261" s="39"/>
      <c r="I261" s="140"/>
      <c r="J261" s="39"/>
      <c r="K261" s="39"/>
      <c r="L261" s="43"/>
      <c r="M261" s="248"/>
      <c r="N261" s="249"/>
      <c r="O261" s="90"/>
      <c r="P261" s="90"/>
      <c r="Q261" s="90"/>
      <c r="R261" s="90"/>
      <c r="S261" s="90"/>
      <c r="T261" s="91"/>
      <c r="U261" s="37"/>
      <c r="V261" s="37"/>
      <c r="W261" s="37"/>
      <c r="X261" s="37"/>
      <c r="Y261" s="37"/>
      <c r="Z261" s="37"/>
      <c r="AA261" s="37"/>
      <c r="AB261" s="37"/>
      <c r="AC261" s="37"/>
      <c r="AD261" s="37"/>
      <c r="AE261" s="37"/>
      <c r="AT261" s="16" t="s">
        <v>133</v>
      </c>
      <c r="AU261" s="16" t="s">
        <v>82</v>
      </c>
    </row>
    <row r="262" spans="1:65" s="2" customFormat="1" ht="16.5" customHeight="1">
      <c r="A262" s="37"/>
      <c r="B262" s="38"/>
      <c r="C262" s="232" t="s">
        <v>390</v>
      </c>
      <c r="D262" s="232" t="s">
        <v>127</v>
      </c>
      <c r="E262" s="233" t="s">
        <v>391</v>
      </c>
      <c r="F262" s="234" t="s">
        <v>392</v>
      </c>
      <c r="G262" s="235" t="s">
        <v>368</v>
      </c>
      <c r="H262" s="236">
        <v>1</v>
      </c>
      <c r="I262" s="237"/>
      <c r="J262" s="238">
        <f>ROUND(I262*H262,2)</f>
        <v>0</v>
      </c>
      <c r="K262" s="239"/>
      <c r="L262" s="43"/>
      <c r="M262" s="240" t="s">
        <v>1</v>
      </c>
      <c r="N262" s="241" t="s">
        <v>38</v>
      </c>
      <c r="O262" s="90"/>
      <c r="P262" s="242">
        <f>O262*H262</f>
        <v>0</v>
      </c>
      <c r="Q262" s="242">
        <v>0</v>
      </c>
      <c r="R262" s="242">
        <f>Q262*H262</f>
        <v>0</v>
      </c>
      <c r="S262" s="242">
        <v>0</v>
      </c>
      <c r="T262" s="243">
        <f>S262*H262</f>
        <v>0</v>
      </c>
      <c r="U262" s="37"/>
      <c r="V262" s="37"/>
      <c r="W262" s="37"/>
      <c r="X262" s="37"/>
      <c r="Y262" s="37"/>
      <c r="Z262" s="37"/>
      <c r="AA262" s="37"/>
      <c r="AB262" s="37"/>
      <c r="AC262" s="37"/>
      <c r="AD262" s="37"/>
      <c r="AE262" s="37"/>
      <c r="AR262" s="244" t="s">
        <v>369</v>
      </c>
      <c r="AT262" s="244" t="s">
        <v>127</v>
      </c>
      <c r="AU262" s="244" t="s">
        <v>82</v>
      </c>
      <c r="AY262" s="16" t="s">
        <v>125</v>
      </c>
      <c r="BE262" s="245">
        <f>IF(N262="základní",J262,0)</f>
        <v>0</v>
      </c>
      <c r="BF262" s="245">
        <f>IF(N262="snížená",J262,0)</f>
        <v>0</v>
      </c>
      <c r="BG262" s="245">
        <f>IF(N262="zákl. přenesená",J262,0)</f>
        <v>0</v>
      </c>
      <c r="BH262" s="245">
        <f>IF(N262="sníž. přenesená",J262,0)</f>
        <v>0</v>
      </c>
      <c r="BI262" s="245">
        <f>IF(N262="nulová",J262,0)</f>
        <v>0</v>
      </c>
      <c r="BJ262" s="16" t="s">
        <v>78</v>
      </c>
      <c r="BK262" s="245">
        <f>ROUND(I262*H262,2)</f>
        <v>0</v>
      </c>
      <c r="BL262" s="16" t="s">
        <v>369</v>
      </c>
      <c r="BM262" s="244" t="s">
        <v>393</v>
      </c>
    </row>
    <row r="263" spans="1:47" s="2" customFormat="1" ht="12">
      <c r="A263" s="37"/>
      <c r="B263" s="38"/>
      <c r="C263" s="39"/>
      <c r="D263" s="246" t="s">
        <v>133</v>
      </c>
      <c r="E263" s="39"/>
      <c r="F263" s="247" t="s">
        <v>392</v>
      </c>
      <c r="G263" s="39"/>
      <c r="H263" s="39"/>
      <c r="I263" s="140"/>
      <c r="J263" s="39"/>
      <c r="K263" s="39"/>
      <c r="L263" s="43"/>
      <c r="M263" s="248"/>
      <c r="N263" s="249"/>
      <c r="O263" s="90"/>
      <c r="P263" s="90"/>
      <c r="Q263" s="90"/>
      <c r="R263" s="90"/>
      <c r="S263" s="90"/>
      <c r="T263" s="91"/>
      <c r="U263" s="37"/>
      <c r="V263" s="37"/>
      <c r="W263" s="37"/>
      <c r="X263" s="37"/>
      <c r="Y263" s="37"/>
      <c r="Z263" s="37"/>
      <c r="AA263" s="37"/>
      <c r="AB263" s="37"/>
      <c r="AC263" s="37"/>
      <c r="AD263" s="37"/>
      <c r="AE263" s="37"/>
      <c r="AT263" s="16" t="s">
        <v>133</v>
      </c>
      <c r="AU263" s="16" t="s">
        <v>82</v>
      </c>
    </row>
    <row r="264" spans="1:63" s="12" customFormat="1" ht="22.8" customHeight="1">
      <c r="A264" s="12"/>
      <c r="B264" s="216"/>
      <c r="C264" s="217"/>
      <c r="D264" s="218" t="s">
        <v>72</v>
      </c>
      <c r="E264" s="230" t="s">
        <v>394</v>
      </c>
      <c r="F264" s="230" t="s">
        <v>395</v>
      </c>
      <c r="G264" s="217"/>
      <c r="H264" s="217"/>
      <c r="I264" s="220"/>
      <c r="J264" s="231">
        <f>BK264</f>
        <v>0</v>
      </c>
      <c r="K264" s="217"/>
      <c r="L264" s="222"/>
      <c r="M264" s="223"/>
      <c r="N264" s="224"/>
      <c r="O264" s="224"/>
      <c r="P264" s="225">
        <f>SUM(P265:P266)</f>
        <v>0</v>
      </c>
      <c r="Q264" s="224"/>
      <c r="R264" s="225">
        <f>SUM(R265:R266)</f>
        <v>0</v>
      </c>
      <c r="S264" s="224"/>
      <c r="T264" s="226">
        <f>SUM(T265:T266)</f>
        <v>0</v>
      </c>
      <c r="U264" s="12"/>
      <c r="V264" s="12"/>
      <c r="W264" s="12"/>
      <c r="X264" s="12"/>
      <c r="Y264" s="12"/>
      <c r="Z264" s="12"/>
      <c r="AA264" s="12"/>
      <c r="AB264" s="12"/>
      <c r="AC264" s="12"/>
      <c r="AD264" s="12"/>
      <c r="AE264" s="12"/>
      <c r="AR264" s="227" t="s">
        <v>165</v>
      </c>
      <c r="AT264" s="228" t="s">
        <v>72</v>
      </c>
      <c r="AU264" s="228" t="s">
        <v>78</v>
      </c>
      <c r="AY264" s="227" t="s">
        <v>125</v>
      </c>
      <c r="BK264" s="229">
        <f>SUM(BK265:BK266)</f>
        <v>0</v>
      </c>
    </row>
    <row r="265" spans="1:65" s="2" customFormat="1" ht="16.5" customHeight="1">
      <c r="A265" s="37"/>
      <c r="B265" s="38"/>
      <c r="C265" s="232" t="s">
        <v>396</v>
      </c>
      <c r="D265" s="232" t="s">
        <v>127</v>
      </c>
      <c r="E265" s="233" t="s">
        <v>397</v>
      </c>
      <c r="F265" s="234" t="s">
        <v>398</v>
      </c>
      <c r="G265" s="235" t="s">
        <v>368</v>
      </c>
      <c r="H265" s="236">
        <v>1</v>
      </c>
      <c r="I265" s="237"/>
      <c r="J265" s="238">
        <f>ROUND(I265*H265,2)</f>
        <v>0</v>
      </c>
      <c r="K265" s="239"/>
      <c r="L265" s="43"/>
      <c r="M265" s="240" t="s">
        <v>1</v>
      </c>
      <c r="N265" s="241" t="s">
        <v>38</v>
      </c>
      <c r="O265" s="90"/>
      <c r="P265" s="242">
        <f>O265*H265</f>
        <v>0</v>
      </c>
      <c r="Q265" s="242">
        <v>0</v>
      </c>
      <c r="R265" s="242">
        <f>Q265*H265</f>
        <v>0</v>
      </c>
      <c r="S265" s="242">
        <v>0</v>
      </c>
      <c r="T265" s="243">
        <f>S265*H265</f>
        <v>0</v>
      </c>
      <c r="U265" s="37"/>
      <c r="V265" s="37"/>
      <c r="W265" s="37"/>
      <c r="X265" s="37"/>
      <c r="Y265" s="37"/>
      <c r="Z265" s="37"/>
      <c r="AA265" s="37"/>
      <c r="AB265" s="37"/>
      <c r="AC265" s="37"/>
      <c r="AD265" s="37"/>
      <c r="AE265" s="37"/>
      <c r="AR265" s="244" t="s">
        <v>369</v>
      </c>
      <c r="AT265" s="244" t="s">
        <v>127</v>
      </c>
      <c r="AU265" s="244" t="s">
        <v>82</v>
      </c>
      <c r="AY265" s="16" t="s">
        <v>125</v>
      </c>
      <c r="BE265" s="245">
        <f>IF(N265="základní",J265,0)</f>
        <v>0</v>
      </c>
      <c r="BF265" s="245">
        <f>IF(N265="snížená",J265,0)</f>
        <v>0</v>
      </c>
      <c r="BG265" s="245">
        <f>IF(N265="zákl. přenesená",J265,0)</f>
        <v>0</v>
      </c>
      <c r="BH265" s="245">
        <f>IF(N265="sníž. přenesená",J265,0)</f>
        <v>0</v>
      </c>
      <c r="BI265" s="245">
        <f>IF(N265="nulová",J265,0)</f>
        <v>0</v>
      </c>
      <c r="BJ265" s="16" t="s">
        <v>78</v>
      </c>
      <c r="BK265" s="245">
        <f>ROUND(I265*H265,2)</f>
        <v>0</v>
      </c>
      <c r="BL265" s="16" t="s">
        <v>369</v>
      </c>
      <c r="BM265" s="244" t="s">
        <v>399</v>
      </c>
    </row>
    <row r="266" spans="1:47" s="2" customFormat="1" ht="12">
      <c r="A266" s="37"/>
      <c r="B266" s="38"/>
      <c r="C266" s="39"/>
      <c r="D266" s="246" t="s">
        <v>133</v>
      </c>
      <c r="E266" s="39"/>
      <c r="F266" s="247" t="s">
        <v>398</v>
      </c>
      <c r="G266" s="39"/>
      <c r="H266" s="39"/>
      <c r="I266" s="140"/>
      <c r="J266" s="39"/>
      <c r="K266" s="39"/>
      <c r="L266" s="43"/>
      <c r="M266" s="283"/>
      <c r="N266" s="284"/>
      <c r="O266" s="285"/>
      <c r="P266" s="285"/>
      <c r="Q266" s="285"/>
      <c r="R266" s="285"/>
      <c r="S266" s="285"/>
      <c r="T266" s="286"/>
      <c r="U266" s="37"/>
      <c r="V266" s="37"/>
      <c r="W266" s="37"/>
      <c r="X266" s="37"/>
      <c r="Y266" s="37"/>
      <c r="Z266" s="37"/>
      <c r="AA266" s="37"/>
      <c r="AB266" s="37"/>
      <c r="AC266" s="37"/>
      <c r="AD266" s="37"/>
      <c r="AE266" s="37"/>
      <c r="AT266" s="16" t="s">
        <v>133</v>
      </c>
      <c r="AU266" s="16" t="s">
        <v>82</v>
      </c>
    </row>
    <row r="267" spans="1:31" s="2" customFormat="1" ht="6.95" customHeight="1">
      <c r="A267" s="37"/>
      <c r="B267" s="65"/>
      <c r="C267" s="66"/>
      <c r="D267" s="66"/>
      <c r="E267" s="66"/>
      <c r="F267" s="66"/>
      <c r="G267" s="66"/>
      <c r="H267" s="66"/>
      <c r="I267" s="179"/>
      <c r="J267" s="66"/>
      <c r="K267" s="66"/>
      <c r="L267" s="43"/>
      <c r="M267" s="37"/>
      <c r="O267" s="37"/>
      <c r="P267" s="37"/>
      <c r="Q267" s="37"/>
      <c r="R267" s="37"/>
      <c r="S267" s="37"/>
      <c r="T267" s="37"/>
      <c r="U267" s="37"/>
      <c r="V267" s="37"/>
      <c r="W267" s="37"/>
      <c r="X267" s="37"/>
      <c r="Y267" s="37"/>
      <c r="Z267" s="37"/>
      <c r="AA267" s="37"/>
      <c r="AB267" s="37"/>
      <c r="AC267" s="37"/>
      <c r="AD267" s="37"/>
      <c r="AE267" s="37"/>
    </row>
  </sheetData>
  <sheetProtection password="CC35" sheet="1" objects="1" scenarios="1" formatColumns="0" formatRows="0" autoFilter="0"/>
  <autoFilter ref="C126:K266"/>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H30"/>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3"/>
      <c r="C3" s="134"/>
      <c r="D3" s="134"/>
      <c r="E3" s="134"/>
      <c r="F3" s="134"/>
      <c r="G3" s="134"/>
      <c r="H3" s="19"/>
    </row>
    <row r="4" spans="2:8" s="1" customFormat="1" ht="24.95" customHeight="1">
      <c r="B4" s="19"/>
      <c r="C4" s="136" t="s">
        <v>400</v>
      </c>
      <c r="H4" s="19"/>
    </row>
    <row r="5" spans="2:8" s="1" customFormat="1" ht="12" customHeight="1">
      <c r="B5" s="19"/>
      <c r="C5" s="287" t="s">
        <v>13</v>
      </c>
      <c r="D5" s="147" t="s">
        <v>14</v>
      </c>
      <c r="E5" s="1"/>
      <c r="F5" s="1"/>
      <c r="H5" s="19"/>
    </row>
    <row r="6" spans="2:8" s="1" customFormat="1" ht="36.95" customHeight="1">
      <c r="B6" s="19"/>
      <c r="C6" s="288" t="s">
        <v>16</v>
      </c>
      <c r="D6" s="289" t="s">
        <v>17</v>
      </c>
      <c r="E6" s="1"/>
      <c r="F6" s="1"/>
      <c r="H6" s="19"/>
    </row>
    <row r="7" spans="2:8" s="1" customFormat="1" ht="16.5" customHeight="1">
      <c r="B7" s="19"/>
      <c r="C7" s="138" t="s">
        <v>22</v>
      </c>
      <c r="D7" s="144" t="str">
        <f>'Rekapitulace stavby'!AN8</f>
        <v>3. 6. 2019</v>
      </c>
      <c r="H7" s="19"/>
    </row>
    <row r="8" spans="1:8" s="2" customFormat="1" ht="10.8" customHeight="1">
      <c r="A8" s="37"/>
      <c r="B8" s="43"/>
      <c r="C8" s="37"/>
      <c r="D8" s="37"/>
      <c r="E8" s="37"/>
      <c r="F8" s="37"/>
      <c r="G8" s="37"/>
      <c r="H8" s="43"/>
    </row>
    <row r="9" spans="1:8" s="11" customFormat="1" ht="29.25" customHeight="1">
      <c r="A9" s="203"/>
      <c r="B9" s="290"/>
      <c r="C9" s="291" t="s">
        <v>54</v>
      </c>
      <c r="D9" s="292" t="s">
        <v>55</v>
      </c>
      <c r="E9" s="292" t="s">
        <v>112</v>
      </c>
      <c r="F9" s="293" t="s">
        <v>401</v>
      </c>
      <c r="G9" s="203"/>
      <c r="H9" s="290"/>
    </row>
    <row r="10" spans="1:8" s="2" customFormat="1" ht="26.4" customHeight="1">
      <c r="A10" s="37"/>
      <c r="B10" s="43"/>
      <c r="C10" s="294" t="s">
        <v>402</v>
      </c>
      <c r="D10" s="294" t="s">
        <v>79</v>
      </c>
      <c r="E10" s="37"/>
      <c r="F10" s="37"/>
      <c r="G10" s="37"/>
      <c r="H10" s="43"/>
    </row>
    <row r="11" spans="1:8" s="2" customFormat="1" ht="16.8" customHeight="1">
      <c r="A11" s="37"/>
      <c r="B11" s="43"/>
      <c r="C11" s="295" t="s">
        <v>83</v>
      </c>
      <c r="D11" s="296" t="s">
        <v>83</v>
      </c>
      <c r="E11" s="297" t="s">
        <v>1</v>
      </c>
      <c r="F11" s="298">
        <v>182.96</v>
      </c>
      <c r="G11" s="37"/>
      <c r="H11" s="43"/>
    </row>
    <row r="12" spans="1:8" s="2" customFormat="1" ht="16.8" customHeight="1">
      <c r="A12" s="37"/>
      <c r="B12" s="43"/>
      <c r="C12" s="299" t="s">
        <v>83</v>
      </c>
      <c r="D12" s="299" t="s">
        <v>146</v>
      </c>
      <c r="E12" s="16" t="s">
        <v>1</v>
      </c>
      <c r="F12" s="300">
        <v>182.96</v>
      </c>
      <c r="G12" s="37"/>
      <c r="H12" s="43"/>
    </row>
    <row r="13" spans="1:8" s="2" customFormat="1" ht="16.8" customHeight="1">
      <c r="A13" s="37"/>
      <c r="B13" s="43"/>
      <c r="C13" s="301" t="s">
        <v>403</v>
      </c>
      <c r="D13" s="37"/>
      <c r="E13" s="37"/>
      <c r="F13" s="37"/>
      <c r="G13" s="37"/>
      <c r="H13" s="43"/>
    </row>
    <row r="14" spans="1:8" s="2" customFormat="1" ht="16.8" customHeight="1">
      <c r="A14" s="37"/>
      <c r="B14" s="43"/>
      <c r="C14" s="299" t="s">
        <v>140</v>
      </c>
      <c r="D14" s="299" t="s">
        <v>141</v>
      </c>
      <c r="E14" s="16" t="s">
        <v>142</v>
      </c>
      <c r="F14" s="300">
        <v>182.96</v>
      </c>
      <c r="G14" s="37"/>
      <c r="H14" s="43"/>
    </row>
    <row r="15" spans="1:8" s="2" customFormat="1" ht="12">
      <c r="A15" s="37"/>
      <c r="B15" s="43"/>
      <c r="C15" s="299" t="s">
        <v>153</v>
      </c>
      <c r="D15" s="299" t="s">
        <v>154</v>
      </c>
      <c r="E15" s="16" t="s">
        <v>142</v>
      </c>
      <c r="F15" s="300">
        <v>172.071</v>
      </c>
      <c r="G15" s="37"/>
      <c r="H15" s="43"/>
    </row>
    <row r="16" spans="1:8" s="2" customFormat="1" ht="16.8" customHeight="1">
      <c r="A16" s="37"/>
      <c r="B16" s="43"/>
      <c r="C16" s="295" t="s">
        <v>85</v>
      </c>
      <c r="D16" s="296" t="s">
        <v>86</v>
      </c>
      <c r="E16" s="297" t="s">
        <v>1</v>
      </c>
      <c r="F16" s="298">
        <v>10.889</v>
      </c>
      <c r="G16" s="37"/>
      <c r="H16" s="43"/>
    </row>
    <row r="17" spans="1:8" s="2" customFormat="1" ht="16.8" customHeight="1">
      <c r="A17" s="37"/>
      <c r="B17" s="43"/>
      <c r="C17" s="299" t="s">
        <v>85</v>
      </c>
      <c r="D17" s="299" t="s">
        <v>164</v>
      </c>
      <c r="E17" s="16" t="s">
        <v>1</v>
      </c>
      <c r="F17" s="300">
        <v>10.889</v>
      </c>
      <c r="G17" s="37"/>
      <c r="H17" s="43"/>
    </row>
    <row r="18" spans="1:8" s="2" customFormat="1" ht="16.8" customHeight="1">
      <c r="A18" s="37"/>
      <c r="B18" s="43"/>
      <c r="C18" s="301" t="s">
        <v>403</v>
      </c>
      <c r="D18" s="37"/>
      <c r="E18" s="37"/>
      <c r="F18" s="37"/>
      <c r="G18" s="37"/>
      <c r="H18" s="43"/>
    </row>
    <row r="19" spans="1:8" s="2" customFormat="1" ht="16.8" customHeight="1">
      <c r="A19" s="37"/>
      <c r="B19" s="43"/>
      <c r="C19" s="299" t="s">
        <v>160</v>
      </c>
      <c r="D19" s="299" t="s">
        <v>161</v>
      </c>
      <c r="E19" s="16" t="s">
        <v>142</v>
      </c>
      <c r="F19" s="300">
        <v>10.889</v>
      </c>
      <c r="G19" s="37"/>
      <c r="H19" s="43"/>
    </row>
    <row r="20" spans="1:8" s="2" customFormat="1" ht="12">
      <c r="A20" s="37"/>
      <c r="B20" s="43"/>
      <c r="C20" s="299" t="s">
        <v>153</v>
      </c>
      <c r="D20" s="299" t="s">
        <v>154</v>
      </c>
      <c r="E20" s="16" t="s">
        <v>142</v>
      </c>
      <c r="F20" s="300">
        <v>172.071</v>
      </c>
      <c r="G20" s="37"/>
      <c r="H20" s="43"/>
    </row>
    <row r="21" spans="1:8" s="2" customFormat="1" ht="16.8" customHeight="1">
      <c r="A21" s="37"/>
      <c r="B21" s="43"/>
      <c r="C21" s="295" t="s">
        <v>89</v>
      </c>
      <c r="D21" s="296" t="s">
        <v>90</v>
      </c>
      <c r="E21" s="297" t="s">
        <v>1</v>
      </c>
      <c r="F21" s="298">
        <v>172.071</v>
      </c>
      <c r="G21" s="37"/>
      <c r="H21" s="43"/>
    </row>
    <row r="22" spans="1:8" s="2" customFormat="1" ht="16.8" customHeight="1">
      <c r="A22" s="37"/>
      <c r="B22" s="43"/>
      <c r="C22" s="299" t="s">
        <v>1</v>
      </c>
      <c r="D22" s="299" t="s">
        <v>83</v>
      </c>
      <c r="E22" s="16" t="s">
        <v>1</v>
      </c>
      <c r="F22" s="300">
        <v>182.96</v>
      </c>
      <c r="G22" s="37"/>
      <c r="H22" s="43"/>
    </row>
    <row r="23" spans="1:8" s="2" customFormat="1" ht="16.8" customHeight="1">
      <c r="A23" s="37"/>
      <c r="B23" s="43"/>
      <c r="C23" s="299" t="s">
        <v>1</v>
      </c>
      <c r="D23" s="299" t="s">
        <v>157</v>
      </c>
      <c r="E23" s="16" t="s">
        <v>1</v>
      </c>
      <c r="F23" s="300">
        <v>-10.889</v>
      </c>
      <c r="G23" s="37"/>
      <c r="H23" s="43"/>
    </row>
    <row r="24" spans="1:8" s="2" customFormat="1" ht="16.8" customHeight="1">
      <c r="A24" s="37"/>
      <c r="B24" s="43"/>
      <c r="C24" s="299" t="s">
        <v>89</v>
      </c>
      <c r="D24" s="299" t="s">
        <v>158</v>
      </c>
      <c r="E24" s="16" t="s">
        <v>1</v>
      </c>
      <c r="F24" s="300">
        <v>172.071</v>
      </c>
      <c r="G24" s="37"/>
      <c r="H24" s="43"/>
    </row>
    <row r="25" spans="1:8" s="2" customFormat="1" ht="16.8" customHeight="1">
      <c r="A25" s="37"/>
      <c r="B25" s="43"/>
      <c r="C25" s="301" t="s">
        <v>403</v>
      </c>
      <c r="D25" s="37"/>
      <c r="E25" s="37"/>
      <c r="F25" s="37"/>
      <c r="G25" s="37"/>
      <c r="H25" s="43"/>
    </row>
    <row r="26" spans="1:8" s="2" customFormat="1" ht="12">
      <c r="A26" s="37"/>
      <c r="B26" s="43"/>
      <c r="C26" s="299" t="s">
        <v>153</v>
      </c>
      <c r="D26" s="299" t="s">
        <v>154</v>
      </c>
      <c r="E26" s="16" t="s">
        <v>142</v>
      </c>
      <c r="F26" s="300">
        <v>172.071</v>
      </c>
      <c r="G26" s="37"/>
      <c r="H26" s="43"/>
    </row>
    <row r="27" spans="1:8" s="2" customFormat="1" ht="12">
      <c r="A27" s="37"/>
      <c r="B27" s="43"/>
      <c r="C27" s="299" t="s">
        <v>166</v>
      </c>
      <c r="D27" s="299" t="s">
        <v>167</v>
      </c>
      <c r="E27" s="16" t="s">
        <v>142</v>
      </c>
      <c r="F27" s="300">
        <v>3613.491</v>
      </c>
      <c r="G27" s="37"/>
      <c r="H27" s="43"/>
    </row>
    <row r="28" spans="1:8" s="2" customFormat="1" ht="16.8" customHeight="1">
      <c r="A28" s="37"/>
      <c r="B28" s="43"/>
      <c r="C28" s="299" t="s">
        <v>349</v>
      </c>
      <c r="D28" s="299" t="s">
        <v>350</v>
      </c>
      <c r="E28" s="16" t="s">
        <v>333</v>
      </c>
      <c r="F28" s="300">
        <v>292.521</v>
      </c>
      <c r="G28" s="37"/>
      <c r="H28" s="43"/>
    </row>
    <row r="29" spans="1:8" s="2" customFormat="1" ht="7.4" customHeight="1">
      <c r="A29" s="37"/>
      <c r="B29" s="177"/>
      <c r="C29" s="178"/>
      <c r="D29" s="178"/>
      <c r="E29" s="178"/>
      <c r="F29" s="178"/>
      <c r="G29" s="178"/>
      <c r="H29" s="43"/>
    </row>
    <row r="30" spans="1:8" s="2" customFormat="1" ht="12">
      <c r="A30" s="37"/>
      <c r="B30" s="37"/>
      <c r="C30" s="37"/>
      <c r="D30" s="37"/>
      <c r="E30" s="37"/>
      <c r="F30" s="37"/>
      <c r="G30" s="37"/>
      <c r="H30" s="37"/>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PC-PETR\Administrator</dc:creator>
  <cp:keywords/>
  <dc:description/>
  <cp:lastModifiedBy>PC-PETR\Administrator</cp:lastModifiedBy>
  <dcterms:created xsi:type="dcterms:W3CDTF">2020-09-15T07:55:59Z</dcterms:created>
  <dcterms:modified xsi:type="dcterms:W3CDTF">2020-09-15T07:56:05Z</dcterms:modified>
  <cp:category/>
  <cp:version/>
  <cp:contentType/>
  <cp:contentStatus/>
</cp:coreProperties>
</file>