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Pol'!$A$1:$X$141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/>
  <c r="I53"/>
  <c r="I52"/>
  <c r="I51"/>
  <c r="I50"/>
  <c r="I49"/>
  <c r="G41"/>
  <c r="F41"/>
  <c r="G40"/>
  <c r="F40"/>
  <c r="G39"/>
  <c r="F39"/>
  <c r="G140" i="12"/>
  <c r="BA114"/>
  <c r="BA111"/>
  <c r="BA102"/>
  <c r="BA86"/>
  <c r="BA82"/>
  <c r="BA79"/>
  <c r="BA56"/>
  <c r="BA55"/>
  <c r="BA44"/>
  <c r="BA43"/>
  <c r="BA40"/>
  <c r="BA28"/>
  <c r="BA24"/>
  <c r="BA23"/>
  <c r="BA11"/>
  <c r="G9"/>
  <c r="G19"/>
  <c r="G22"/>
  <c r="G26"/>
  <c r="G38"/>
  <c r="G42"/>
  <c r="G54"/>
  <c r="G58"/>
  <c r="G61"/>
  <c r="G63"/>
  <c r="G8"/>
  <c r="I9"/>
  <c r="I19"/>
  <c r="I22"/>
  <c r="I26"/>
  <c r="I38"/>
  <c r="I42"/>
  <c r="I54"/>
  <c r="I58"/>
  <c r="I61"/>
  <c r="I63"/>
  <c r="I8"/>
  <c r="K9"/>
  <c r="K19"/>
  <c r="K22"/>
  <c r="K26"/>
  <c r="K38"/>
  <c r="K42"/>
  <c r="K54"/>
  <c r="K58"/>
  <c r="K61"/>
  <c r="K63"/>
  <c r="K8"/>
  <c r="M9"/>
  <c r="M19"/>
  <c r="M22"/>
  <c r="M26"/>
  <c r="M38"/>
  <c r="M42"/>
  <c r="M54"/>
  <c r="M58"/>
  <c r="M61"/>
  <c r="M63"/>
  <c r="M8"/>
  <c r="O9"/>
  <c r="O19"/>
  <c r="O22"/>
  <c r="O26"/>
  <c r="O38"/>
  <c r="O42"/>
  <c r="O54"/>
  <c r="O58"/>
  <c r="O61"/>
  <c r="O63"/>
  <c r="O8"/>
  <c r="Q9"/>
  <c r="Q19"/>
  <c r="Q22"/>
  <c r="Q26"/>
  <c r="Q38"/>
  <c r="Q42"/>
  <c r="Q54"/>
  <c r="Q58"/>
  <c r="Q61"/>
  <c r="Q63"/>
  <c r="Q8"/>
  <c r="V9"/>
  <c r="V19"/>
  <c r="V22"/>
  <c r="V26"/>
  <c r="V38"/>
  <c r="V42"/>
  <c r="V54"/>
  <c r="V58"/>
  <c r="V61"/>
  <c r="V63"/>
  <c r="V8"/>
  <c r="G66"/>
  <c r="G75"/>
  <c r="G77"/>
  <c r="G81"/>
  <c r="G85"/>
  <c r="G95"/>
  <c r="G97"/>
  <c r="G101"/>
  <c r="G103"/>
  <c r="G65"/>
  <c r="I66"/>
  <c r="I75"/>
  <c r="I77"/>
  <c r="I81"/>
  <c r="I85"/>
  <c r="I95"/>
  <c r="I97"/>
  <c r="I101"/>
  <c r="I103"/>
  <c r="I65"/>
  <c r="K66"/>
  <c r="K75"/>
  <c r="K77"/>
  <c r="K81"/>
  <c r="K85"/>
  <c r="K95"/>
  <c r="K97"/>
  <c r="K101"/>
  <c r="K103"/>
  <c r="K65"/>
  <c r="M66"/>
  <c r="M75"/>
  <c r="M77"/>
  <c r="M81"/>
  <c r="M85"/>
  <c r="M95"/>
  <c r="M97"/>
  <c r="M101"/>
  <c r="M103"/>
  <c r="M65"/>
  <c r="O66"/>
  <c r="O75"/>
  <c r="O77"/>
  <c r="O81"/>
  <c r="O85"/>
  <c r="O95"/>
  <c r="O97"/>
  <c r="O101"/>
  <c r="O103"/>
  <c r="O65"/>
  <c r="Q66"/>
  <c r="Q75"/>
  <c r="Q77"/>
  <c r="Q81"/>
  <c r="Q85"/>
  <c r="Q95"/>
  <c r="Q97"/>
  <c r="Q101"/>
  <c r="Q103"/>
  <c r="Q65"/>
  <c r="V66"/>
  <c r="V75"/>
  <c r="V77"/>
  <c r="V81"/>
  <c r="V85"/>
  <c r="V95"/>
  <c r="V97"/>
  <c r="V101"/>
  <c r="V103"/>
  <c r="V65"/>
  <c r="G107"/>
  <c r="G110"/>
  <c r="G113"/>
  <c r="G116"/>
  <c r="G118"/>
  <c r="G122"/>
  <c r="G124"/>
  <c r="G126"/>
  <c r="G106"/>
  <c r="I107"/>
  <c r="I110"/>
  <c r="I113"/>
  <c r="I116"/>
  <c r="I118"/>
  <c r="I122"/>
  <c r="I124"/>
  <c r="I126"/>
  <c r="I106"/>
  <c r="K107"/>
  <c r="K110"/>
  <c r="K113"/>
  <c r="K116"/>
  <c r="K118"/>
  <c r="K122"/>
  <c r="K124"/>
  <c r="K126"/>
  <c r="K106"/>
  <c r="M107"/>
  <c r="M110"/>
  <c r="M113"/>
  <c r="M116"/>
  <c r="M118"/>
  <c r="M122"/>
  <c r="M124"/>
  <c r="M126"/>
  <c r="M106"/>
  <c r="O107"/>
  <c r="O110"/>
  <c r="O113"/>
  <c r="O116"/>
  <c r="O118"/>
  <c r="O122"/>
  <c r="O124"/>
  <c r="O126"/>
  <c r="O106"/>
  <c r="Q107"/>
  <c r="Q110"/>
  <c r="Q113"/>
  <c r="Q116"/>
  <c r="Q118"/>
  <c r="Q122"/>
  <c r="Q124"/>
  <c r="Q126"/>
  <c r="Q106"/>
  <c r="V107"/>
  <c r="V110"/>
  <c r="V113"/>
  <c r="V116"/>
  <c r="V118"/>
  <c r="V122"/>
  <c r="V124"/>
  <c r="V126"/>
  <c r="V106"/>
  <c r="G128"/>
  <c r="G127"/>
  <c r="I128"/>
  <c r="I127"/>
  <c r="K128"/>
  <c r="K127"/>
  <c r="M128"/>
  <c r="M127"/>
  <c r="O128"/>
  <c r="O127"/>
  <c r="Q128"/>
  <c r="Q127"/>
  <c r="V128"/>
  <c r="V127"/>
  <c r="G131"/>
  <c r="G133"/>
  <c r="G134"/>
  <c r="G135"/>
  <c r="G136"/>
  <c r="G130"/>
  <c r="I131"/>
  <c r="I133"/>
  <c r="I134"/>
  <c r="I135"/>
  <c r="I136"/>
  <c r="I130"/>
  <c r="K131"/>
  <c r="K133"/>
  <c r="K134"/>
  <c r="K135"/>
  <c r="K136"/>
  <c r="K130"/>
  <c r="M131"/>
  <c r="M133"/>
  <c r="M134"/>
  <c r="M135"/>
  <c r="M136"/>
  <c r="M130"/>
  <c r="O131"/>
  <c r="O133"/>
  <c r="O134"/>
  <c r="O135"/>
  <c r="O136"/>
  <c r="O130"/>
  <c r="Q131"/>
  <c r="Q133"/>
  <c r="Q134"/>
  <c r="Q135"/>
  <c r="Q136"/>
  <c r="Q130"/>
  <c r="V131"/>
  <c r="V133"/>
  <c r="V134"/>
  <c r="V135"/>
  <c r="V136"/>
  <c r="V130"/>
  <c r="G138"/>
  <c r="G137"/>
  <c r="I138"/>
  <c r="I137"/>
  <c r="K138"/>
  <c r="K137"/>
  <c r="M138"/>
  <c r="M137"/>
  <c r="O138"/>
  <c r="O137"/>
  <c r="Q138"/>
  <c r="Q137"/>
  <c r="V138"/>
  <c r="V137"/>
  <c r="AE140"/>
  <c r="AF140"/>
  <c r="I20" i="1"/>
  <c r="I19"/>
  <c r="I18"/>
  <c r="I17"/>
  <c r="I16"/>
  <c r="I55"/>
  <c r="J49"/>
  <c r="J50"/>
  <c r="J51"/>
  <c r="J52"/>
  <c r="J53"/>
  <c r="J54"/>
  <c r="J55"/>
  <c r="F42"/>
  <c r="G23"/>
  <c r="G42"/>
  <c r="G25"/>
  <c r="A27"/>
  <c r="A28"/>
  <c r="G28"/>
  <c r="G27"/>
  <c r="G29"/>
  <c r="H42"/>
  <c r="I39"/>
  <c r="I42"/>
  <c r="J39"/>
  <c r="J42"/>
  <c r="I41"/>
  <c r="J41"/>
  <c r="I40"/>
  <c r="J40"/>
  <c r="I21"/>
  <c r="J28"/>
  <c r="J26"/>
  <c r="G38"/>
  <c r="F38"/>
  <c r="H32"/>
  <c r="J23"/>
  <c r="J24"/>
  <c r="J25"/>
  <c r="J27"/>
  <c r="E24"/>
  <c r="G24"/>
  <c r="E26"/>
  <c r="G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pencik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<sst xmlns="http://schemas.openxmlformats.org/spreadsheetml/2006/main" count="605" uniqueCount="258">
  <si>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</si>
  <si>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</si>
  <si>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</si>
  <si>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</si>
  <si>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</si>
  <si>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</si>
  <si>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</si>
  <si>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</si>
  <si>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</si>
  <si>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</si>
  <si>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</si>
  <si>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</si>
  <si>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</si>
  <si>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</si>
  <si>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</si>
  <si>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</si>
  <si>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</si>
  <si>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</si>
  <si>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</si>
  <si>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</si>
  <si>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</si>
  <si>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</si>
  <si>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</si>
  <si>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</si>
  <si>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</si>
  <si>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</si>
  <si>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</si>
  <si>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</si>
  <si>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</si>
  <si>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</si>
  <si>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</si>
  <si>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</si>
  <si>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</si>
  <si>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</si>
  <si>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</si>
  <si>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</si>
  <si>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</si>
  <si>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</si>
  <si>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</si>
  <si>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</si>
  <si>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</si>
  <si>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</si>
  <si>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</si>
  <si>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</si>
  <si>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Chodníky</t>
  </si>
  <si>
    <t>01</t>
  </si>
  <si>
    <t>CHODNÍKY DUKELSKÁ</t>
  </si>
  <si>
    <t>Objekt:</t>
  </si>
  <si>
    <t>Rozpočet:</t>
  </si>
  <si>
    <t>1419</t>
  </si>
  <si>
    <t>MĚSTO MIKULOV - CHODNÍKY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</si>
  <si>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</si>
  <si>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</si>
  <si>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</si>
  <si>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</si>
  <si>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</si>
  <si>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</si>
  <si>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</si>
  <si>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 pozemní</t>
  </si>
  <si>
    <t>9</t>
  </si>
  <si>
    <t>Ostatní konstrukce a práce, bourání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</si>
  <si>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</si>
  <si>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</si>
  <si>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</si>
  <si>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</si>
  <si>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</si>
  <si>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</si>
  <si>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</si>
  <si>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</si>
  <si>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</si>
  <si>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</si>
  <si>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</si>
  <si>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</si>
  <si>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</si>
  <si>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</si>
  <si>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</si>
  <si>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</si>
  <si>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</si>
  <si>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</si>
  <si>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</si>
  <si>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</si>
  <si>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</si>
  <si>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</si>
  <si>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</si>
  <si>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</si>
  <si>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</si>
  <si>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</si>
  <si>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</si>
  <si>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</si>
  <si>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</si>
  <si>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</si>
  <si>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</si>
  <si>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</si>
  <si>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</si>
  <si>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</si>
  <si>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</si>
  <si>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</si>
  <si>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dlažeb, panelů komunikací pro pěší s jakýmkoliv ložem a výplní spár_x000D_
 z betonových nebo kameninových dlaždic nebo tvarovek</t>
  </si>
  <si>
    <t>m2</t>
  </si>
  <si>
    <t>822-1</t>
  </si>
  <si>
    <t>RTS 19/ I</t>
  </si>
  <si>
    <t>Práce</t>
  </si>
  <si>
    <t>POL1_1</t>
  </si>
  <si>
    <t>s přemístěním hmot na skládku na vzdálenost do 3 m nebo s naložením na dopravní prostředek</t>
  </si>
  <si>
    <t>SPI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</si>
  <si>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</si>
  <si>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POP</t>
  </si>
  <si>
    <t>stávající dlažba na chodníku : 1,5*(37+136+69+73+28)</t>
  </si>
  <si>
    <t>VV</t>
  </si>
  <si>
    <t>1,8*102</t>
  </si>
  <si>
    <t>chodníky k domům: Dukelská 17 : 1,8*5,2</t>
  </si>
  <si>
    <t>Dukelská 15 : 1*14</t>
  </si>
  <si>
    <t>Bardějovská 3 : 1*8</t>
  </si>
  <si>
    <t>Dukelská 11 : 1,5*10</t>
  </si>
  <si>
    <t>Dukelská 9 : 1,5*10</t>
  </si>
  <si>
    <t>113107143R00</t>
  </si>
  <si>
    <t>Odstranění podkladů nebo krytů v ploše jednotlivě do 200 m2, živičných, o tloušťce vrstvy přes 100 do 150 mm</t>
  </si>
  <si>
    <t>RTS 15/ I</t>
  </si>
  <si>
    <t>POL1_</t>
  </si>
  <si>
    <t xml:space="preserve">odstranění stávající silnce pro přídlažbu : </t>
  </si>
  <si>
    <t>(37+136+69+73+28+102)*0,2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</si>
  <si>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</si>
  <si>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</si>
  <si>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</si>
  <si>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</si>
  <si>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Vytrhání obrub s vybouráním lože, s přemístěním hmot na skládku na vzdálenost do 3 m nebo s naložením na dopravní prostředek z krajníků nebo obrubníků stojatých</t>
  </si>
  <si>
    <t>stávající obrubníky : 2*(37+136+69+73+28+102)</t>
  </si>
  <si>
    <t>122201102R00</t>
  </si>
  <si>
    <t>Odkopávky a  prokopávky nezapažené v hornině 3_x000D_
 přes 100 do 1 000 m3</t>
  </si>
  <si>
    <t>m3</t>
  </si>
  <si>
    <t>800-1</t>
  </si>
  <si>
    <t>s přehozením výkopku na vzdálenost do 3 m nebo s naložením na dopravní prostředek,</t>
  </si>
  <si>
    <t>Odkopávky a prokopávky nezapažené s přehozením výkopku na vzdálenost do 3 m nebo s naložením na dopravní prostředek v hornině tř. 3 přes 100 do 1 000 m3</t>
  </si>
  <si>
    <t>stávající dlažba na chodníku : (1,5*(37+136+69+73+28))*0,2</t>
  </si>
  <si>
    <t>(1,8*102)*0,2</t>
  </si>
  <si>
    <t>chodníky k domům: Dukelská 17 : (1,8*5,2)*0,2</t>
  </si>
  <si>
    <t>Dukelská 15 : (1*14)*0,2</t>
  </si>
  <si>
    <t>Bardějovská 3 : (1*8)*0,2</t>
  </si>
  <si>
    <t>Dukelská 11 : (1,5*10)*0,2</t>
  </si>
  <si>
    <t>Dukelská 9 : (1,5*10)*0,2</t>
  </si>
  <si>
    <t>Nájezdy : (9*1,8+2*5,3+1,5*6,5+1,5*5)*0,22</t>
  </si>
  <si>
    <t>Odpadové místa : 4,2*1,6+1*3+1*3,5+1*3,5+1*4</t>
  </si>
  <si>
    <t>122201109R00</t>
  </si>
  <si>
    <t>Odkopávky a  prokopávky nezapažené v hornině 3_x000D_
 příplatek k cenám za lepivost horniny</t>
  </si>
  <si>
    <t>Odkopávky a prokopávky nezapažené s přehozením výkopku na vzdálenost do 3 m nebo s naložením na dopravní prostředek v hornině tř. 3 Příplatek k cenám za lepivost horniny tř. 3</t>
  </si>
  <si>
    <t>Odkaz na mn. položky pořadí 4 : 182,30300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</si>
  <si>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</si>
  <si>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</si>
  <si>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</si>
  <si>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</si>
  <si>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162701109R00</t>
  </si>
  <si>
    <t>Vodorovné přemístění výkopku příplatek k ceně za každých dalších i započatých 1 000 m přes 10 000 m_x000D_
 z horniny 1 až 4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</si>
  <si>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</si>
  <si>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skládka Novosedly 14 km : 182,303* 4</t>
  </si>
  <si>
    <t>171201201R00</t>
  </si>
  <si>
    <t>Uložení sypaniny na dočasnou skládku tak, že na 1 m2 plochy připadá přes 2 m3 výkopku nebo ornice</t>
  </si>
  <si>
    <t>Uložení sypaniny na skládky</t>
  </si>
  <si>
    <t>Odkaz na mn. položky pořadí 6 : 182,30300</t>
  </si>
  <si>
    <t>199000002R00</t>
  </si>
  <si>
    <t>Poplatky za skládku horniny 1- 4</t>
  </si>
  <si>
    <t>1-001</t>
  </si>
  <si>
    <t>Úprava terénu dosypáním zeminy</t>
  </si>
  <si>
    <t xml:space="preserve">m3    </t>
  </si>
  <si>
    <t>Vlastní</t>
  </si>
  <si>
    <t>Indiv</t>
  </si>
  <si>
    <t>Dosypání zeminy s rozhrnutím za chodníkovým obrubníkem - zúžení nového chodníku oprot stávajícímu v místech kde je stávající chodník š. 1,8m bude nový š. 1,5m : 9,54</t>
  </si>
  <si>
    <t>564851111R00</t>
  </si>
  <si>
    <t>Podklad ze štěrkodrti s rozprostřením a zhutněním tloušťka po zhutnění 150 mm</t>
  </si>
  <si>
    <t>1,5*102</t>
  </si>
  <si>
    <t>chodníky k domům: Dukelská 17 : 1,5*5,2</t>
  </si>
  <si>
    <t>564871111R00</t>
  </si>
  <si>
    <t>Podklad ze štěrkodrti s rozprostřením a zhutněním frakce 0-63 mm, tloušťka po zhutnění 250 mm</t>
  </si>
  <si>
    <t>Nájezdy : 9*1,8+2*5,3+1,5*6,5+1,5*5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</si>
  <si>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</si>
  <si>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</si>
  <si>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</si>
  <si>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Podklad ze směsi stmelené cementem bez dilatačních spár, s rozprostřením a zhutněním SC C 8/10 (KSC I), po zhutnění tl. 120 mm</t>
  </si>
  <si>
    <t>591251111T00</t>
  </si>
  <si>
    <t>Kladení přídlažby, lože z betonu tl. 15 cm</t>
  </si>
  <si>
    <t>Kalkul</t>
  </si>
  <si>
    <t>V položce jsou zakalkulovány i náklady na dodání hmot pro lože a na dodání téhož materiálu na výplň spár. V položce nejsou zakalkulovány náklady na dodání dlažebních kostek, které se oceňuje ve specifikaci, ztratné se doporučuje ve výši 2%.</t>
  </si>
  <si>
    <t xml:space="preserve">přídlažba : 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</si>
  <si>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</si>
  <si>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</si>
  <si>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</si>
  <si>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</si>
  <si>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</si>
  <si>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(37+136+69+73+28+102)</t>
  </si>
  <si>
    <t>599141111</t>
  </si>
  <si>
    <t>Vyplnění spár mezi silničními dílci živičnou zálivkou</t>
  </si>
  <si>
    <t>Vyplnění spár mezi silničními dílci jakékoliv tloušťky živičnou zálivkou</t>
  </si>
  <si>
    <t>583801200</t>
  </si>
  <si>
    <t>kostka dlažební drobná, žula velikost 8/10 cm</t>
  </si>
  <si>
    <t>t</t>
  </si>
  <si>
    <t>Specifikace</t>
  </si>
  <si>
    <t>POL3_0</t>
  </si>
  <si>
    <t>výrobky lomařské a kamenické pro komunikace (kostky dlažební, krajníky a obrubníky) kostka dlažební drobná žula (skupina materiálu I/2) vel. 8/10 cm šedá  (1t = cca 5 m2)</t>
  </si>
  <si>
    <t>592452180</t>
  </si>
  <si>
    <t>dlažba zámková přírodní 20x10x6 cm</t>
  </si>
  <si>
    <t>dlaždice betonové dlažba zámková (ČSN EN 1338) dlažba zámková 1 m2=50 kusů 19,6 x 9,6 x 6  přírodní</t>
  </si>
  <si>
    <t>748*1,02</t>
  </si>
  <si>
    <t>919735114R00</t>
  </si>
  <si>
    <t>Řezání stávajících krytů nebo podkladů živičných, hloubky přes 150 do 200 mm</t>
  </si>
  <si>
    <t>včetně spotřeby vody</t>
  </si>
  <si>
    <t>řezání stávající silnice pro přídlažbu : 37+136+69+73+28+102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</si>
  <si>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</si>
  <si>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</si>
  <si>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 tř. C 12/15, do lože z betonu prostého téže značky</t>
  </si>
  <si>
    <t>obrubník mezi silnicí a chodníkem : 37+136+69+73+28+102+5*1,5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</si>
  <si>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</si>
  <si>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</si>
  <si>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stojatého s boční opěrou z betonu prostého tř. C 12/15, do lože z betonu prostého téže značky</t>
  </si>
  <si>
    <t>obrubník mezi chodníkem a terénem, kolem míst na popelnice a z obou stran vstupů k domům : 37+136+69+73+102+5,2*2+14+2+8*2+1,6*2+4,2+1*2+3+10*2+1*2+3,5+10*2+1*2+3,5+1*2+4+28</t>
  </si>
  <si>
    <t>59217330R</t>
  </si>
  <si>
    <t>obrubník zahradní materiál beton; l = 1000,0 mm; š = 50,0 mm; h = 250,0 mm; barva šedá</t>
  </si>
  <si>
    <t>kus</t>
  </si>
  <si>
    <t>SPCM</t>
  </si>
  <si>
    <t>RTS 18/ II</t>
  </si>
  <si>
    <t>POL3_</t>
  </si>
  <si>
    <t>556,8*1,01</t>
  </si>
  <si>
    <t>59217450R</t>
  </si>
  <si>
    <t>obrubník silniční materiál beton; l = 1000,0 mm; š = 150,0 mm; h = 250,0 mm; barva šedá</t>
  </si>
  <si>
    <t>POL3_1</t>
  </si>
  <si>
    <t>452,5*1,01</t>
  </si>
  <si>
    <t>-(5+8+8+5+6+1,5*5)*1,01</t>
  </si>
  <si>
    <t>-(6+6)</t>
  </si>
  <si>
    <t>59217476R</t>
  </si>
  <si>
    <t>obrubník silniční nájezdový; materiál beton; l = 1000,0 mm; š = 150,0 mm; h = 150,0 mm; barva šedá</t>
  </si>
  <si>
    <t>(5+8+8+5+6+1,5*5)*1,01</t>
  </si>
  <si>
    <t>59217480R</t>
  </si>
  <si>
    <t>obrubník silniční přechodový levý; materiál beton; l = 1 000 mm; š = 150 mm; výškový rozsah h = 150 až 250 mm; barva šedá</t>
  </si>
  <si>
    <t>6</t>
  </si>
  <si>
    <t>59217481R</t>
  </si>
  <si>
    <t>obrubník silniční přechodový pravý; materiál beton; l = 1 000 mm; š = 150 mm; výškový rozsah h = 150 až 250 mm; barva šedá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</si>
  <si>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</si>
  <si>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</si>
  <si>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</si>
  <si>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</si>
  <si>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</si>
  <si>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979087212R00</t>
  </si>
  <si>
    <t>Nakládání na dopravní prostředky suti</t>
  </si>
  <si>
    <t>Přesun suti</t>
  </si>
  <si>
    <t>POL8_</t>
  </si>
  <si>
    <t>pro vodorovnou dopravu</t>
  </si>
  <si>
    <t>979083117R00</t>
  </si>
  <si>
    <t>přes 5000 m do 6000 m</t>
  </si>
  <si>
    <t>979083191R00</t>
  </si>
  <si>
    <t>za každých dalších započatých 1000 m přes 6000 m</t>
  </si>
  <si>
    <t>979990001R00</t>
  </si>
  <si>
    <t>Poplatek za skládku stavební suti</t>
  </si>
  <si>
    <t>801-3</t>
  </si>
  <si>
    <t>979990121R00</t>
  </si>
  <si>
    <t>Poplatek za skládku asfaltové pásy</t>
  </si>
  <si>
    <t>VN-002</t>
  </si>
  <si>
    <t>Vytyčení inženýrských sítí</t>
  </si>
  <si>
    <t>soubor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</si>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</sst>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0"/>
      <color indexed="26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12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 wrapText="1"/>
    </xf>
    <xf numFmtId="3" fontId="10" fillId="5" borderId="18" xfId="0" applyNumberFormat="1" applyFont="1" applyFill="1" applyBorder="1" applyAlignment="1">
      <alignment horizontal="center" vertical="center" wrapText="1" shrinkToFit="1"/>
    </xf>
    <xf numFmtId="3" fontId="7" fillId="5" borderId="12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9" xfId="0" applyNumberFormat="1" applyFont="1" applyBorder="1" applyAlignment="1">
      <alignment horizontal="right" vertical="center" wrapText="1" shrinkToFit="1"/>
    </xf>
    <xf numFmtId="3" fontId="3" fillId="0" borderId="9" xfId="0" applyNumberFormat="1" applyFont="1" applyBorder="1" applyAlignment="1">
      <alignment horizontal="right" vertical="center" shrinkToFit="1"/>
    </xf>
    <xf numFmtId="3" fontId="0" fillId="0" borderId="9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 shrinkToFit="1"/>
    </xf>
    <xf numFmtId="3" fontId="8" fillId="0" borderId="9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9" xfId="0" applyNumberFormat="1" applyBorder="1" applyAlignment="1">
      <alignment vertical="center" wrapText="1" shrinkToFit="1"/>
    </xf>
    <xf numFmtId="3" fontId="16" fillId="3" borderId="9" xfId="0" applyNumberFormat="1" applyFont="1" applyFill="1" applyBorder="1" applyAlignment="1">
      <alignment vertical="center" wrapText="1" shrinkToFit="1"/>
    </xf>
    <xf numFmtId="3" fontId="16" fillId="3" borderId="9" xfId="0" applyNumberFormat="1" applyFont="1" applyFill="1" applyBorder="1" applyAlignment="1">
      <alignment vertical="center" shrinkToFit="1"/>
    </xf>
    <xf numFmtId="3" fontId="0" fillId="3" borderId="18" xfId="0" applyNumberFormat="1" applyFill="1" applyBorder="1" applyAlignment="1">
      <alignment vertical="center" shrinkToFit="1"/>
    </xf>
    <xf numFmtId="3" fontId="0" fillId="3" borderId="18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0" fontId="1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7" fillId="5" borderId="12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5" fillId="0" borderId="18" xfId="0" applyFont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5" borderId="18" xfId="0" applyFill="1" applyBorder="1"/>
    <xf numFmtId="0" fontId="0" fillId="5" borderId="18" xfId="0" applyFill="1" applyBorder="1" applyAlignment="1">
      <alignment horizontal="center"/>
    </xf>
    <xf numFmtId="49" fontId="0" fillId="5" borderId="18" xfId="0" applyNumberFormat="1" applyFill="1" applyBorder="1"/>
    <xf numFmtId="0" fontId="0" fillId="5" borderId="18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2" xfId="0" applyFont="1" applyFill="1" applyBorder="1" applyAlignment="1">
      <alignment vertical="top"/>
    </xf>
    <xf numFmtId="49" fontId="8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9" xfId="0" applyFont="1" applyFill="1" applyBorder="1" applyAlignment="1">
      <alignment horizontal="center" vertical="top" shrinkToFit="1"/>
    </xf>
    <xf numFmtId="164" fontId="8" fillId="3" borderId="9" xfId="0" applyNumberFormat="1" applyFont="1" applyFill="1" applyBorder="1" applyAlignment="1">
      <alignment vertical="top" shrinkToFit="1"/>
    </xf>
    <xf numFmtId="4" fontId="8" fillId="3" borderId="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27" xfId="0" applyFont="1" applyBorder="1" applyAlignment="1">
      <alignment vertical="top"/>
    </xf>
    <xf numFmtId="49" fontId="18" fillId="0" borderId="28" xfId="0" applyNumberFormat="1" applyFont="1" applyBorder="1" applyAlignment="1">
      <alignment vertical="top"/>
    </xf>
    <xf numFmtId="0" fontId="18" fillId="0" borderId="28" xfId="0" applyFont="1" applyBorder="1" applyAlignment="1">
      <alignment horizontal="center" vertical="top" shrinkToFit="1"/>
    </xf>
    <xf numFmtId="164" fontId="18" fillId="0" borderId="28" xfId="0" applyNumberFormat="1" applyFont="1" applyBorder="1" applyAlignment="1">
      <alignment vertical="top" shrinkToFit="1"/>
    </xf>
    <xf numFmtId="4" fontId="18" fillId="4" borderId="28" xfId="0" applyNumberFormat="1" applyFont="1" applyFill="1" applyBorder="1" applyAlignment="1" applyProtection="1">
      <alignment vertical="top" shrinkToFit="1"/>
      <protection locked="0"/>
    </xf>
    <xf numFmtId="4" fontId="18" fillId="0" borderId="28" xfId="0" applyNumberFormat="1" applyFont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9" xfId="0" applyNumberFormat="1" applyFont="1" applyFill="1" applyBorder="1" applyAlignment="1">
      <alignment horizontal="left" vertical="top" wrapText="1"/>
    </xf>
    <xf numFmtId="49" fontId="18" fillId="0" borderId="2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3" fontId="0" fillId="3" borderId="12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left" vertic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5" xfId="0" applyNumberFormat="1" applyFont="1" applyBorder="1" applyAlignment="1">
      <alignment horizontal="left" vertical="top" wrapText="1"/>
    </xf>
    <xf numFmtId="0" fontId="18" fillId="0" borderId="15" xfId="0" applyNumberFormat="1" applyFont="1" applyBorder="1" applyAlignment="1">
      <alignment vertical="top" wrapText="1"/>
    </xf>
    <xf numFmtId="0" fontId="19" fillId="0" borderId="15" xfId="0" applyNumberFormat="1" applyFont="1" applyBorder="1" applyAlignment="1">
      <alignment horizontal="left" vertical="top" wrapText="1"/>
    </xf>
    <xf numFmtId="0" fontId="19" fillId="0" borderId="15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5" t="s">
        <v>38</v>
      </c>
    </row>
    <row r="2" spans="1:7" ht="57.75" customHeight="1">
      <c r="A2" s="183" t="s">
        <v>39</v>
      </c>
      <c r="B2" s="183"/>
      <c r="C2" s="183"/>
      <c r="D2" s="183"/>
      <c r="E2" s="183"/>
      <c r="F2" s="183"/>
      <c r="G2" s="183"/>
    </row>
  </sheetData>
  <sheetProtection password="918B" sheet="1"/>
  <mergeCells count="1">
    <mergeCell ref="A2:G2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8"/>
  <sheetViews>
    <sheetView showGridLines="0" topLeftCell="B1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36</v>
      </c>
      <c r="B1" s="216" t="s">
        <v>41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>
      <c r="A2" s="3"/>
      <c r="B2" s="78" t="s">
        <v>22</v>
      </c>
      <c r="C2" s="79"/>
      <c r="D2" s="80" t="s">
        <v>49</v>
      </c>
      <c r="E2" s="222" t="s">
        <v>50</v>
      </c>
      <c r="F2" s="223"/>
      <c r="G2" s="223"/>
      <c r="H2" s="223"/>
      <c r="I2" s="223"/>
      <c r="J2" s="224"/>
      <c r="O2" s="2"/>
    </row>
    <row r="3" spans="1:15" ht="27" customHeight="1">
      <c r="A3" s="3"/>
      <c r="B3" s="81" t="s">
        <v>47</v>
      </c>
      <c r="C3" s="79"/>
      <c r="D3" s="82" t="s">
        <v>45</v>
      </c>
      <c r="E3" s="225" t="s">
        <v>46</v>
      </c>
      <c r="F3" s="226"/>
      <c r="G3" s="226"/>
      <c r="H3" s="226"/>
      <c r="I3" s="226"/>
      <c r="J3" s="227"/>
    </row>
    <row r="4" spans="1:15" ht="23.25" customHeight="1">
      <c r="A4" s="77">
        <v>1244</v>
      </c>
      <c r="B4" s="83" t="s">
        <v>48</v>
      </c>
      <c r="C4" s="84"/>
      <c r="D4" s="85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19</v>
      </c>
      <c r="C11" s="4"/>
      <c r="D11" s="213"/>
      <c r="E11" s="213"/>
      <c r="F11" s="213"/>
      <c r="G11" s="213"/>
      <c r="H11" s="26" t="s">
        <v>40</v>
      </c>
      <c r="I11" s="86"/>
      <c r="J11" s="10"/>
    </row>
    <row r="12" spans="1:15" ht="15.75" customHeight="1">
      <c r="A12" s="3"/>
      <c r="B12" s="39"/>
      <c r="C12" s="24"/>
      <c r="D12" s="212"/>
      <c r="E12" s="212"/>
      <c r="F12" s="212"/>
      <c r="G12" s="212"/>
      <c r="H12" s="26" t="s">
        <v>34</v>
      </c>
      <c r="I12" s="86"/>
      <c r="J12" s="10"/>
    </row>
    <row r="13" spans="1:15" ht="15.75" customHeight="1">
      <c r="A13" s="3"/>
      <c r="B13" s="40"/>
      <c r="C13" s="25"/>
      <c r="D13" s="87"/>
      <c r="E13" s="209"/>
      <c r="F13" s="210"/>
      <c r="G13" s="210"/>
      <c r="H13" s="27"/>
      <c r="I13" s="32"/>
      <c r="J13" s="49"/>
    </row>
    <row r="14" spans="1:15" ht="24" customHeight="1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32</v>
      </c>
      <c r="C15" s="70"/>
      <c r="D15" s="51"/>
      <c r="E15" s="228"/>
      <c r="F15" s="228"/>
      <c r="G15" s="214"/>
      <c r="H15" s="214"/>
      <c r="I15" s="214" t="s">
        <v>29</v>
      </c>
      <c r="J15" s="215"/>
    </row>
    <row r="16" spans="1:15" ht="23.25" customHeight="1">
      <c r="A16" s="143" t="s">
        <v>24</v>
      </c>
      <c r="B16" s="55" t="s">
        <v>24</v>
      </c>
      <c r="C16" s="56"/>
      <c r="D16" s="57"/>
      <c r="E16" s="194"/>
      <c r="F16" s="202"/>
      <c r="G16" s="194"/>
      <c r="H16" s="202"/>
      <c r="I16" s="194">
        <f>SUMIF(F49:F54,A16,I49:I54)+SUMIF(F49:F54,"PSU",I49:I54)</f>
        <v>0</v>
      </c>
      <c r="J16" s="195"/>
    </row>
    <row r="17" spans="1:10" ht="23.25" customHeight="1">
      <c r="A17" s="143" t="s">
        <v>25</v>
      </c>
      <c r="B17" s="55" t="s">
        <v>25</v>
      </c>
      <c r="C17" s="56"/>
      <c r="D17" s="57"/>
      <c r="E17" s="194"/>
      <c r="F17" s="202"/>
      <c r="G17" s="194"/>
      <c r="H17" s="202"/>
      <c r="I17" s="194">
        <f>SUMIF(F49:F54,A17,I49:I54)</f>
        <v>0</v>
      </c>
      <c r="J17" s="195"/>
    </row>
    <row r="18" spans="1:10" ht="23.25" customHeight="1">
      <c r="A18" s="143" t="s">
        <v>26</v>
      </c>
      <c r="B18" s="55" t="s">
        <v>26</v>
      </c>
      <c r="C18" s="56"/>
      <c r="D18" s="57"/>
      <c r="E18" s="194"/>
      <c r="F18" s="202"/>
      <c r="G18" s="194"/>
      <c r="H18" s="202"/>
      <c r="I18" s="194">
        <f>SUMIF(F49:F54,A18,I49:I54)</f>
        <v>0</v>
      </c>
      <c r="J18" s="195"/>
    </row>
    <row r="19" spans="1:10" ht="23.25" customHeight="1">
      <c r="A19" s="143" t="s">
        <v>66</v>
      </c>
      <c r="B19" s="55" t="s">
        <v>27</v>
      </c>
      <c r="C19" s="56"/>
      <c r="D19" s="57"/>
      <c r="E19" s="194"/>
      <c r="F19" s="202"/>
      <c r="G19" s="194"/>
      <c r="H19" s="202"/>
      <c r="I19" s="194">
        <f>SUMIF(F49:F54,A19,I49:I54)</f>
        <v>0</v>
      </c>
      <c r="J19" s="195"/>
    </row>
    <row r="20" spans="1:10" ht="23.25" customHeight="1">
      <c r="A20" s="143" t="s">
        <v>67</v>
      </c>
      <c r="B20" s="55" t="s">
        <v>28</v>
      </c>
      <c r="C20" s="56"/>
      <c r="D20" s="57"/>
      <c r="E20" s="194"/>
      <c r="F20" s="202"/>
      <c r="G20" s="194"/>
      <c r="H20" s="202"/>
      <c r="I20" s="194">
        <f>SUMIF(F49:F54,A20,I49:I54)</f>
        <v>0</v>
      </c>
      <c r="J20" s="195"/>
    </row>
    <row r="21" spans="1:10" ht="23.25" customHeight="1">
      <c r="A21" s="3"/>
      <c r="B21" s="72" t="s">
        <v>29</v>
      </c>
      <c r="C21" s="73"/>
      <c r="D21" s="74"/>
      <c r="E21" s="203"/>
      <c r="F21" s="211"/>
      <c r="G21" s="203"/>
      <c r="H21" s="211"/>
      <c r="I21" s="203">
        <f>SUM(I16:J20)</f>
        <v>0</v>
      </c>
      <c r="J21" s="204"/>
    </row>
    <row r="22" spans="1:10" ht="33" customHeight="1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/>
      <c r="B23" s="55" t="s">
        <v>12</v>
      </c>
      <c r="C23" s="56"/>
      <c r="D23" s="57"/>
      <c r="E23" s="58">
        <v>15</v>
      </c>
      <c r="F23" s="59" t="s">
        <v>0</v>
      </c>
      <c r="G23" s="192">
        <f ca="1">ZakladDPHSniVypocet</f>
        <v>0</v>
      </c>
      <c r="H23" s="193"/>
      <c r="I23" s="193"/>
      <c r="J23" s="60" t="str">
        <f t="shared" ref="J23:J28" ca="1" si="0">Mena</f>
        <v>CZK</v>
      </c>
    </row>
    <row r="24" spans="1:10" ht="23.25" hidden="1" customHeight="1">
      <c r="A24" s="3"/>
      <c r="B24" s="55" t="s">
        <v>13</v>
      </c>
      <c r="C24" s="56"/>
      <c r="D24" s="57"/>
      <c r="E24" s="58">
        <f ca="1">SazbaDPH1</f>
        <v>15</v>
      </c>
      <c r="F24" s="59" t="s">
        <v>0</v>
      </c>
      <c r="G24" s="200">
        <f>I23*E23/100</f>
        <v>0</v>
      </c>
      <c r="H24" s="201"/>
      <c r="I24" s="201"/>
      <c r="J24" s="60" t="str">
        <f t="shared" ca="1" si="0"/>
        <v>CZK</v>
      </c>
    </row>
    <row r="25" spans="1:10" ht="23.25" customHeight="1">
      <c r="A25" s="3"/>
      <c r="B25" s="55" t="s">
        <v>14</v>
      </c>
      <c r="C25" s="56"/>
      <c r="D25" s="57"/>
      <c r="E25" s="58">
        <v>21</v>
      </c>
      <c r="F25" s="59" t="s">
        <v>0</v>
      </c>
      <c r="G25" s="192">
        <f ca="1">ZakladDPHZaklVypocet</f>
        <v>0</v>
      </c>
      <c r="H25" s="193"/>
      <c r="I25" s="193"/>
      <c r="J25" s="60" t="str">
        <f t="shared" ca="1" si="0"/>
        <v>CZK</v>
      </c>
    </row>
    <row r="26" spans="1:10" ht="23.25" hidden="1" customHeight="1">
      <c r="A26" s="3"/>
      <c r="B26" s="47" t="s">
        <v>15</v>
      </c>
      <c r="C26" s="21"/>
      <c r="D26" s="17"/>
      <c r="E26" s="41">
        <f ca="1">SazbaDPH2</f>
        <v>21</v>
      </c>
      <c r="F26" s="42" t="s">
        <v>0</v>
      </c>
      <c r="G26" s="219">
        <f>I25*E25/100</f>
        <v>0</v>
      </c>
      <c r="H26" s="220"/>
      <c r="I26" s="220"/>
      <c r="J26" s="54" t="str">
        <f t="shared" ca="1" si="0"/>
        <v>CZK</v>
      </c>
    </row>
    <row r="27" spans="1:10" ht="23.25" customHeight="1" thickBot="1">
      <c r="A27" s="3">
        <f ca="1">ZakladDPHSni+ZakladDPHZakl</f>
        <v>0</v>
      </c>
      <c r="B27" s="46" t="s">
        <v>4</v>
      </c>
      <c r="C27" s="19"/>
      <c r="D27" s="22"/>
      <c r="E27" s="19"/>
      <c r="F27" s="20"/>
      <c r="G27" s="221">
        <f ca="1">CenaCelkemBezDPH-(ZakladDPHSni+ZakladDPHZakl)</f>
        <v>0</v>
      </c>
      <c r="H27" s="221"/>
      <c r="I27" s="221"/>
      <c r="J27" s="61" t="str">
        <f t="shared" ca="1" si="0"/>
        <v>CZK</v>
      </c>
    </row>
    <row r="28" spans="1:10" ht="27.75" customHeight="1" thickBot="1">
      <c r="A28" s="3">
        <f>(A27-INT(A27))*100</f>
        <v>0</v>
      </c>
      <c r="B28" s="120" t="s">
        <v>23</v>
      </c>
      <c r="C28" s="121"/>
      <c r="D28" s="121"/>
      <c r="E28" s="122"/>
      <c r="F28" s="123"/>
      <c r="G28" s="196">
        <f ca="1">IF(A28&gt;50, ROUNDUP(A27, 0), ROUNDDOWN(A27, 0))</f>
        <v>0</v>
      </c>
      <c r="H28" s="196"/>
      <c r="I28" s="196"/>
      <c r="J28" s="124" t="str">
        <f t="shared" ca="1" si="0"/>
        <v>CZK</v>
      </c>
    </row>
    <row r="29" spans="1:10" ht="27.75" hidden="1" customHeight="1" thickBot="1">
      <c r="A29" s="3"/>
      <c r="B29" s="120" t="s">
        <v>35</v>
      </c>
      <c r="C29" s="125"/>
      <c r="D29" s="125"/>
      <c r="E29" s="125"/>
      <c r="F29" s="125"/>
      <c r="G29" s="205">
        <f ca="1">ZakladDPHSni+DPHSni+ZakladDPHZakl+DPHZakl+Zaokrouhleni</f>
        <v>0</v>
      </c>
      <c r="H29" s="205"/>
      <c r="I29" s="205"/>
      <c r="J29" s="126" t="s">
        <v>53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43601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197"/>
      <c r="E34" s="198"/>
      <c r="F34" s="29"/>
      <c r="G34" s="197"/>
      <c r="H34" s="198"/>
      <c r="I34" s="198"/>
      <c r="J34" s="36"/>
    </row>
    <row r="35" spans="1:10" ht="12.75" customHeight="1">
      <c r="A35" s="3"/>
      <c r="B35" s="3"/>
      <c r="C35" s="4"/>
      <c r="D35" s="199" t="s">
        <v>2</v>
      </c>
      <c r="E35" s="199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1" t="s">
        <v>1</v>
      </c>
      <c r="J38" s="102" t="s">
        <v>0</v>
      </c>
    </row>
    <row r="39" spans="1:10" ht="25.5" hidden="1" customHeight="1">
      <c r="A39" s="92">
        <v>1</v>
      </c>
      <c r="B39" s="103" t="s">
        <v>51</v>
      </c>
      <c r="C39" s="186"/>
      <c r="D39" s="187"/>
      <c r="E39" s="187"/>
      <c r="F39" s="104">
        <f ca="1">'01 1 Pol'!AE140</f>
        <v>0</v>
      </c>
      <c r="G39" s="105">
        <f ca="1">'01 1 Pol'!AF140</f>
        <v>0</v>
      </c>
      <c r="H39" s="106"/>
      <c r="I39" s="107">
        <f>F39+G39+H39</f>
        <v>0</v>
      </c>
      <c r="J39" s="108" t="str">
        <f ca="1">IF(CenaCelkemVypocet=0,"",I39/CenaCelkemVypocet*100)</f>
        <v/>
      </c>
    </row>
    <row r="40" spans="1:10" ht="25.5" hidden="1" customHeight="1">
      <c r="A40" s="92">
        <v>2</v>
      </c>
      <c r="B40" s="109" t="s">
        <v>45</v>
      </c>
      <c r="C40" s="188" t="s">
        <v>46</v>
      </c>
      <c r="D40" s="189"/>
      <c r="E40" s="189"/>
      <c r="F40" s="110">
        <f ca="1">'01 1 Pol'!AE140</f>
        <v>0</v>
      </c>
      <c r="G40" s="111">
        <f ca="1">'01 1 Pol'!AF140</f>
        <v>0</v>
      </c>
      <c r="H40" s="111"/>
      <c r="I40" s="112">
        <f>F40+G40+H40</f>
        <v>0</v>
      </c>
      <c r="J40" s="113" t="str">
        <f ca="1">IF(CenaCelkemVypocet=0,"",I40/CenaCelkemVypocet*100)</f>
        <v/>
      </c>
    </row>
    <row r="41" spans="1:10" ht="25.5" hidden="1" customHeight="1">
      <c r="A41" s="92">
        <v>3</v>
      </c>
      <c r="B41" s="114" t="s">
        <v>43</v>
      </c>
      <c r="C41" s="186" t="s">
        <v>44</v>
      </c>
      <c r="D41" s="187"/>
      <c r="E41" s="187"/>
      <c r="F41" s="115">
        <f ca="1">'01 1 Pol'!AE140</f>
        <v>0</v>
      </c>
      <c r="G41" s="106">
        <f ca="1">'01 1 Pol'!AF140</f>
        <v>0</v>
      </c>
      <c r="H41" s="106"/>
      <c r="I41" s="107">
        <f>F41+G41+H41</f>
        <v>0</v>
      </c>
      <c r="J41" s="108" t="str">
        <f ca="1">IF(CenaCelkemVypocet=0,"",I41/CenaCelkemVypocet*100)</f>
        <v/>
      </c>
    </row>
    <row r="42" spans="1:10" ht="25.5" hidden="1" customHeight="1">
      <c r="A42" s="92"/>
      <c r="B42" s="190" t="s">
        <v>52</v>
      </c>
      <c r="C42" s="191"/>
      <c r="D42" s="191"/>
      <c r="E42" s="191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75">
      <c r="B46" s="127" t="s">
        <v>54</v>
      </c>
    </row>
    <row r="48" spans="1:10" ht="25.5" customHeight="1">
      <c r="A48" s="128"/>
      <c r="B48" s="131" t="s">
        <v>17</v>
      </c>
      <c r="C48" s="131" t="s">
        <v>5</v>
      </c>
      <c r="D48" s="132"/>
      <c r="E48" s="132"/>
      <c r="F48" s="133" t="s">
        <v>55</v>
      </c>
      <c r="G48" s="133"/>
      <c r="H48" s="133"/>
      <c r="I48" s="133" t="s">
        <v>29</v>
      </c>
      <c r="J48" s="133" t="s">
        <v>0</v>
      </c>
    </row>
    <row r="49" spans="1:10" ht="25.5" customHeight="1">
      <c r="A49" s="129"/>
      <c r="B49" s="134" t="s">
        <v>43</v>
      </c>
      <c r="C49" s="184" t="s">
        <v>56</v>
      </c>
      <c r="D49" s="185"/>
      <c r="E49" s="185"/>
      <c r="F49" s="139" t="s">
        <v>24</v>
      </c>
      <c r="G49" s="140"/>
      <c r="H49" s="140"/>
      <c r="I49" s="140">
        <f ca="1">'01 1 Pol'!G8</f>
        <v>0</v>
      </c>
      <c r="J49" s="137" t="str">
        <f>IF(I55=0,"",I49/I55*100)</f>
        <v/>
      </c>
    </row>
    <row r="50" spans="1:10" ht="25.5" customHeight="1">
      <c r="A50" s="129"/>
      <c r="B50" s="134" t="s">
        <v>57</v>
      </c>
      <c r="C50" s="184" t="s">
        <v>58</v>
      </c>
      <c r="D50" s="185"/>
      <c r="E50" s="185"/>
      <c r="F50" s="139" t="s">
        <v>24</v>
      </c>
      <c r="G50" s="140"/>
      <c r="H50" s="140"/>
      <c r="I50" s="140">
        <f ca="1">'01 1 Pol'!G65</f>
        <v>0</v>
      </c>
      <c r="J50" s="137" t="str">
        <f>IF(I55=0,"",I50/I55*100)</f>
        <v/>
      </c>
    </row>
    <row r="51" spans="1:10" ht="25.5" customHeight="1">
      <c r="A51" s="129"/>
      <c r="B51" s="134" t="s">
        <v>59</v>
      </c>
      <c r="C51" s="184" t="s">
        <v>60</v>
      </c>
      <c r="D51" s="185"/>
      <c r="E51" s="185"/>
      <c r="F51" s="139" t="s">
        <v>24</v>
      </c>
      <c r="G51" s="140"/>
      <c r="H51" s="140"/>
      <c r="I51" s="140">
        <f ca="1">'01 1 Pol'!G106</f>
        <v>0</v>
      </c>
      <c r="J51" s="137" t="str">
        <f>IF(I55=0,"",I51/I55*100)</f>
        <v/>
      </c>
    </row>
    <row r="52" spans="1:10" ht="25.5" customHeight="1">
      <c r="A52" s="129"/>
      <c r="B52" s="134" t="s">
        <v>61</v>
      </c>
      <c r="C52" s="184" t="s">
        <v>62</v>
      </c>
      <c r="D52" s="185"/>
      <c r="E52" s="185"/>
      <c r="F52" s="139" t="s">
        <v>24</v>
      </c>
      <c r="G52" s="140"/>
      <c r="H52" s="140"/>
      <c r="I52" s="140">
        <f ca="1">'01 1 Pol'!G127</f>
        <v>0</v>
      </c>
      <c r="J52" s="137" t="str">
        <f>IF(I55=0,"",I52/I55*100)</f>
        <v/>
      </c>
    </row>
    <row r="53" spans="1:10" ht="25.5" customHeight="1">
      <c r="A53" s="129"/>
      <c r="B53" s="134" t="s">
        <v>63</v>
      </c>
      <c r="C53" s="184" t="s">
        <v>64</v>
      </c>
      <c r="D53" s="185"/>
      <c r="E53" s="185"/>
      <c r="F53" s="139" t="s">
        <v>65</v>
      </c>
      <c r="G53" s="140"/>
      <c r="H53" s="140"/>
      <c r="I53" s="140">
        <f ca="1">'01 1 Pol'!G130</f>
        <v>0</v>
      </c>
      <c r="J53" s="137" t="str">
        <f>IF(I55=0,"",I53/I55*100)</f>
        <v/>
      </c>
    </row>
    <row r="54" spans="1:10" ht="25.5" customHeight="1">
      <c r="A54" s="129"/>
      <c r="B54" s="134" t="s">
        <v>66</v>
      </c>
      <c r="C54" s="184" t="s">
        <v>27</v>
      </c>
      <c r="D54" s="185"/>
      <c r="E54" s="185"/>
      <c r="F54" s="139" t="s">
        <v>66</v>
      </c>
      <c r="G54" s="140"/>
      <c r="H54" s="140"/>
      <c r="I54" s="140">
        <f ca="1">'01 1 Pol'!G137</f>
        <v>0</v>
      </c>
      <c r="J54" s="137" t="str">
        <f>IF(I55=0,"",I54/I55*100)</f>
        <v/>
      </c>
    </row>
    <row r="55" spans="1:10" ht="25.5" customHeight="1">
      <c r="A55" s="130"/>
      <c r="B55" s="135" t="s">
        <v>1</v>
      </c>
      <c r="C55" s="135"/>
      <c r="D55" s="136"/>
      <c r="E55" s="136"/>
      <c r="F55" s="141"/>
      <c r="G55" s="142"/>
      <c r="H55" s="142"/>
      <c r="I55" s="142">
        <f>SUM(I49:I54)</f>
        <v>0</v>
      </c>
      <c r="J55" s="138">
        <f>SUM(J49:J54)</f>
        <v>0</v>
      </c>
    </row>
    <row r="56" spans="1:10">
      <c r="F56" s="90"/>
      <c r="G56" s="89"/>
      <c r="H56" s="90"/>
      <c r="I56" s="89"/>
      <c r="J56" s="91"/>
    </row>
    <row r="57" spans="1:10">
      <c r="F57" s="90"/>
      <c r="G57" s="89"/>
      <c r="H57" s="90"/>
      <c r="I57" s="89"/>
      <c r="J57" s="91"/>
    </row>
    <row r="58" spans="1:10">
      <c r="F58" s="90"/>
      <c r="G58" s="89"/>
      <c r="H58" s="90"/>
      <c r="I58" s="89"/>
      <c r="J58" s="91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B1:J1"/>
    <mergeCell ref="G26:I26"/>
    <mergeCell ref="G29:I29"/>
    <mergeCell ref="E4:J4"/>
    <mergeCell ref="G16:H16"/>
    <mergeCell ref="G17:H17"/>
    <mergeCell ref="E16:F16"/>
    <mergeCell ref="E13:G13"/>
    <mergeCell ref="E21:F21"/>
    <mergeCell ref="G21:H21"/>
    <mergeCell ref="E17:F17"/>
    <mergeCell ref="D12:G12"/>
    <mergeCell ref="G24:I24"/>
    <mergeCell ref="G23:I23"/>
    <mergeCell ref="E19:F19"/>
    <mergeCell ref="E20:F20"/>
    <mergeCell ref="I20:J20"/>
    <mergeCell ref="I21:J21"/>
    <mergeCell ref="G19:H19"/>
    <mergeCell ref="G20:H20"/>
    <mergeCell ref="C39:E39"/>
    <mergeCell ref="C40:E40"/>
    <mergeCell ref="C41:E41"/>
    <mergeCell ref="B42:E42"/>
    <mergeCell ref="G25:I25"/>
    <mergeCell ref="I19:J19"/>
    <mergeCell ref="G28:I28"/>
    <mergeCell ref="D34:E34"/>
    <mergeCell ref="G34:I34"/>
    <mergeCell ref="D35:E35"/>
    <mergeCell ref="C53:E53"/>
    <mergeCell ref="C54:E54"/>
    <mergeCell ref="C49:E49"/>
    <mergeCell ref="C50:E50"/>
    <mergeCell ref="C51:E51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>
      <c r="A2" s="76" t="s">
        <v>7</v>
      </c>
      <c r="B2" s="75"/>
      <c r="C2" s="231"/>
      <c r="D2" s="231"/>
      <c r="E2" s="231"/>
      <c r="F2" s="231"/>
      <c r="G2" s="232"/>
    </row>
    <row r="3" spans="1:7" ht="24.95" customHeight="1">
      <c r="A3" s="76" t="s">
        <v>8</v>
      </c>
      <c r="B3" s="75"/>
      <c r="C3" s="231"/>
      <c r="D3" s="231"/>
      <c r="E3" s="231"/>
      <c r="F3" s="231"/>
      <c r="G3" s="232"/>
    </row>
    <row r="4" spans="1:7" ht="24.95" customHeight="1">
      <c r="A4" s="76" t="s">
        <v>9</v>
      </c>
      <c r="B4" s="75"/>
      <c r="C4" s="231"/>
      <c r="D4" s="231"/>
      <c r="E4" s="231"/>
      <c r="F4" s="231"/>
      <c r="G4" s="232"/>
    </row>
    <row r="5" spans="1:7">
      <c r="B5" s="6"/>
      <c r="C5" s="7"/>
      <c r="D5" s="8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8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39" t="s">
        <v>68</v>
      </c>
      <c r="B1" s="239"/>
      <c r="C1" s="239"/>
      <c r="D1" s="239"/>
      <c r="E1" s="239"/>
      <c r="F1" s="239"/>
      <c r="G1" s="239"/>
      <c r="AG1" t="s">
        <v>69</v>
      </c>
    </row>
    <row r="2" spans="1:60" ht="24.95" customHeight="1">
      <c r="A2" s="145" t="s">
        <v>7</v>
      </c>
      <c r="B2" s="75" t="s">
        <v>49</v>
      </c>
      <c r="C2" s="240" t="s">
        <v>50</v>
      </c>
      <c r="D2" s="241"/>
      <c r="E2" s="241"/>
      <c r="F2" s="241"/>
      <c r="G2" s="242"/>
      <c r="AG2" t="s">
        <v>70</v>
      </c>
    </row>
    <row r="3" spans="1:60" ht="24.95" customHeight="1">
      <c r="A3" s="145" t="s">
        <v>8</v>
      </c>
      <c r="B3" s="75" t="s">
        <v>45</v>
      </c>
      <c r="C3" s="240" t="s">
        <v>46</v>
      </c>
      <c r="D3" s="241"/>
      <c r="E3" s="241"/>
      <c r="F3" s="241"/>
      <c r="G3" s="242"/>
      <c r="AC3" s="88" t="s">
        <v>70</v>
      </c>
      <c r="AG3" t="s">
        <v>71</v>
      </c>
    </row>
    <row r="4" spans="1:60" ht="24.95" customHeight="1">
      <c r="A4" s="146" t="s">
        <v>9</v>
      </c>
      <c r="B4" s="147" t="s">
        <v>43</v>
      </c>
      <c r="C4" s="243" t="s">
        <v>44</v>
      </c>
      <c r="D4" s="244"/>
      <c r="E4" s="244"/>
      <c r="F4" s="244"/>
      <c r="G4" s="245"/>
      <c r="AG4" t="s">
        <v>72</v>
      </c>
    </row>
    <row r="5" spans="1:60">
      <c r="D5" s="144"/>
    </row>
    <row r="6" spans="1:60" ht="38.25">
      <c r="A6" s="148" t="s">
        <v>73</v>
      </c>
      <c r="B6" s="150" t="s">
        <v>74</v>
      </c>
      <c r="C6" s="150" t="s">
        <v>75</v>
      </c>
      <c r="D6" s="149" t="s">
        <v>76</v>
      </c>
      <c r="E6" s="148" t="s">
        <v>77</v>
      </c>
      <c r="F6" s="148" t="s">
        <v>78</v>
      </c>
      <c r="G6" s="148" t="s">
        <v>29</v>
      </c>
      <c r="H6" s="151" t="s">
        <v>30</v>
      </c>
      <c r="I6" s="151" t="s">
        <v>79</v>
      </c>
      <c r="J6" s="151" t="s">
        <v>31</v>
      </c>
      <c r="K6" s="151" t="s">
        <v>80</v>
      </c>
      <c r="L6" s="151" t="s">
        <v>81</v>
      </c>
      <c r="M6" s="151" t="s">
        <v>82</v>
      </c>
      <c r="N6" s="151" t="s">
        <v>83</v>
      </c>
      <c r="O6" s="151" t="s">
        <v>84</v>
      </c>
      <c r="P6" s="151" t="s">
        <v>85</v>
      </c>
      <c r="Q6" s="151" t="s">
        <v>86</v>
      </c>
      <c r="R6" s="151" t="s">
        <v>87</v>
      </c>
      <c r="S6" s="151" t="s">
        <v>88</v>
      </c>
      <c r="T6" s="151" t="s">
        <v>89</v>
      </c>
      <c r="U6" s="151" t="s">
        <v>90</v>
      </c>
      <c r="V6" s="151" t="s">
        <v>91</v>
      </c>
      <c r="W6" s="151" t="s">
        <v>92</v>
      </c>
      <c r="X6" s="151" t="s">
        <v>93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>
      <c r="A8" s="155" t="s">
        <v>94</v>
      </c>
      <c r="B8" s="156" t="s">
        <v>43</v>
      </c>
      <c r="C8" s="178" t="s">
        <v>56</v>
      </c>
      <c r="D8" s="165"/>
      <c r="E8" s="166"/>
      <c r="F8" s="167"/>
      <c r="G8" s="167">
        <f>SUMIF(AG9:AG64,"&lt;&gt;NOR",G9:G64)</f>
        <v>0</v>
      </c>
      <c r="H8" s="167"/>
      <c r="I8" s="167">
        <f>SUM(I9:I64)</f>
        <v>0</v>
      </c>
      <c r="J8" s="167"/>
      <c r="K8" s="167">
        <f>SUM(K9:K64)</f>
        <v>0</v>
      </c>
      <c r="L8" s="167"/>
      <c r="M8" s="167">
        <f>SUM(M9:M64)</f>
        <v>0</v>
      </c>
      <c r="N8" s="167"/>
      <c r="O8" s="167">
        <f>SUM(O9:O64)</f>
        <v>0</v>
      </c>
      <c r="P8" s="167"/>
      <c r="Q8" s="167">
        <f>SUM(Q9:Q64)</f>
        <v>195.68</v>
      </c>
      <c r="R8" s="167"/>
      <c r="S8" s="167"/>
      <c r="T8" s="168"/>
      <c r="U8" s="164"/>
      <c r="V8" s="164">
        <f>SUM(V9:V64)</f>
        <v>334.92</v>
      </c>
      <c r="W8" s="164"/>
      <c r="X8" s="164"/>
      <c r="AG8" t="s">
        <v>95</v>
      </c>
    </row>
    <row r="9" spans="1:60" ht="22.5" outlineLevel="1">
      <c r="A9" s="169">
        <v>1</v>
      </c>
      <c r="B9" s="170" t="s">
        <v>96</v>
      </c>
      <c r="C9" s="179" t="s">
        <v>97</v>
      </c>
      <c r="D9" s="171" t="s">
        <v>98</v>
      </c>
      <c r="E9" s="172">
        <v>759.46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0.08</v>
      </c>
      <c r="Q9" s="174">
        <f>ROUND(E9*P9,2)</f>
        <v>60.76</v>
      </c>
      <c r="R9" s="174" t="s">
        <v>99</v>
      </c>
      <c r="S9" s="174" t="s">
        <v>100</v>
      </c>
      <c r="T9" s="175" t="s">
        <v>100</v>
      </c>
      <c r="U9" s="161">
        <v>0.16</v>
      </c>
      <c r="V9" s="161">
        <f>ROUND(E9*U9,2)</f>
        <v>121.51</v>
      </c>
      <c r="W9" s="161"/>
      <c r="X9" s="161" t="s">
        <v>101</v>
      </c>
      <c r="Y9" s="152"/>
      <c r="Z9" s="152"/>
      <c r="AA9" s="152"/>
      <c r="AB9" s="152"/>
      <c r="AC9" s="152"/>
      <c r="AD9" s="152"/>
      <c r="AE9" s="152"/>
      <c r="AF9" s="152"/>
      <c r="AG9" s="152" t="s">
        <v>102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233" t="s">
        <v>103</v>
      </c>
      <c r="D10" s="234"/>
      <c r="E10" s="234"/>
      <c r="F10" s="234"/>
      <c r="G10" s="234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104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33.75" outlineLevel="1">
      <c r="A11" s="159"/>
      <c r="B11" s="160"/>
      <c r="C11" s="237" t="s">
        <v>105</v>
      </c>
      <c r="D11" s="238"/>
      <c r="E11" s="238"/>
      <c r="F11" s="238"/>
      <c r="G11" s="238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2"/>
      <c r="Z11" s="152"/>
      <c r="AA11" s="152"/>
      <c r="AB11" s="152"/>
      <c r="AC11" s="152"/>
      <c r="AD11" s="152"/>
      <c r="AE11" s="152"/>
      <c r="AF11" s="152"/>
      <c r="AG11" s="152" t="s">
        <v>106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76" t="str">
        <f>C11</f>
        <v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v>
      </c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180" t="s">
        <v>107</v>
      </c>
      <c r="D12" s="162"/>
      <c r="E12" s="163">
        <v>514.5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2"/>
      <c r="Z12" s="152"/>
      <c r="AA12" s="152"/>
      <c r="AB12" s="152"/>
      <c r="AC12" s="152"/>
      <c r="AD12" s="152"/>
      <c r="AE12" s="152"/>
      <c r="AF12" s="152"/>
      <c r="AG12" s="152" t="s">
        <v>108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180" t="s">
        <v>109</v>
      </c>
      <c r="D13" s="162"/>
      <c r="E13" s="163">
        <v>183.6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108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180" t="s">
        <v>110</v>
      </c>
      <c r="D14" s="162"/>
      <c r="E14" s="163">
        <v>9.36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108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59"/>
      <c r="B15" s="160"/>
      <c r="C15" s="180" t="s">
        <v>111</v>
      </c>
      <c r="D15" s="162"/>
      <c r="E15" s="163">
        <v>14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108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180" t="s">
        <v>112</v>
      </c>
      <c r="D16" s="162"/>
      <c r="E16" s="163">
        <v>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108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59"/>
      <c r="B17" s="160"/>
      <c r="C17" s="180" t="s">
        <v>113</v>
      </c>
      <c r="D17" s="162"/>
      <c r="E17" s="163">
        <v>15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108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59"/>
      <c r="B18" s="160"/>
      <c r="C18" s="180" t="s">
        <v>114</v>
      </c>
      <c r="D18" s="162"/>
      <c r="E18" s="163">
        <v>15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2"/>
      <c r="Z18" s="152"/>
      <c r="AA18" s="152"/>
      <c r="AB18" s="152"/>
      <c r="AC18" s="152"/>
      <c r="AD18" s="152"/>
      <c r="AE18" s="152"/>
      <c r="AF18" s="152"/>
      <c r="AG18" s="152" t="s">
        <v>108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>
      <c r="A19" s="169">
        <v>2</v>
      </c>
      <c r="B19" s="170" t="s">
        <v>115</v>
      </c>
      <c r="C19" s="179" t="s">
        <v>116</v>
      </c>
      <c r="D19" s="171" t="s">
        <v>98</v>
      </c>
      <c r="E19" s="172">
        <v>89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0.316</v>
      </c>
      <c r="Q19" s="174">
        <f>ROUND(E19*P19,2)</f>
        <v>28.12</v>
      </c>
      <c r="R19" s="174" t="s">
        <v>99</v>
      </c>
      <c r="S19" s="174" t="s">
        <v>100</v>
      </c>
      <c r="T19" s="175" t="s">
        <v>117</v>
      </c>
      <c r="U19" s="161">
        <v>0.625</v>
      </c>
      <c r="V19" s="161">
        <f>ROUND(E19*U19,2)</f>
        <v>55.63</v>
      </c>
      <c r="W19" s="161"/>
      <c r="X19" s="161" t="s">
        <v>101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118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180" t="s">
        <v>119</v>
      </c>
      <c r="D20" s="162"/>
      <c r="E20" s="163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108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59"/>
      <c r="B21" s="160"/>
      <c r="C21" s="180" t="s">
        <v>120</v>
      </c>
      <c r="D21" s="162"/>
      <c r="E21" s="163">
        <v>89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108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69">
        <v>3</v>
      </c>
      <c r="B22" s="170" t="s">
        <v>121</v>
      </c>
      <c r="C22" s="179" t="s">
        <v>122</v>
      </c>
      <c r="D22" s="171" t="s">
        <v>123</v>
      </c>
      <c r="E22" s="172">
        <v>890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4">
        <v>0</v>
      </c>
      <c r="O22" s="174">
        <f>ROUND(E22*N22,2)</f>
        <v>0</v>
      </c>
      <c r="P22" s="174">
        <v>0.12</v>
      </c>
      <c r="Q22" s="174">
        <f>ROUND(E22*P22,2)</f>
        <v>106.8</v>
      </c>
      <c r="R22" s="174" t="s">
        <v>99</v>
      </c>
      <c r="S22" s="174" t="s">
        <v>100</v>
      </c>
      <c r="T22" s="175" t="s">
        <v>100</v>
      </c>
      <c r="U22" s="161">
        <v>0.123</v>
      </c>
      <c r="V22" s="161">
        <f>ROUND(E22*U22,2)</f>
        <v>109.47</v>
      </c>
      <c r="W22" s="161"/>
      <c r="X22" s="161" t="s">
        <v>101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102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59"/>
      <c r="B23" s="160"/>
      <c r="C23" s="233" t="s">
        <v>124</v>
      </c>
      <c r="D23" s="234"/>
      <c r="E23" s="234"/>
      <c r="F23" s="234"/>
      <c r="G23" s="234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104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76" t="str">
        <f>C23</f>
        <v>s vybouráním lože, s přemístěním hmot na skládku na vzdálenost do 3 m nebo naložením na dopravní prostředek</v>
      </c>
      <c r="BB23" s="152"/>
      <c r="BC23" s="152"/>
      <c r="BD23" s="152"/>
      <c r="BE23" s="152"/>
      <c r="BF23" s="152"/>
      <c r="BG23" s="152"/>
      <c r="BH23" s="152"/>
    </row>
    <row r="24" spans="1:60" ht="22.5" outlineLevel="1">
      <c r="A24" s="159"/>
      <c r="B24" s="160"/>
      <c r="C24" s="237" t="s">
        <v>125</v>
      </c>
      <c r="D24" s="238"/>
      <c r="E24" s="238"/>
      <c r="F24" s="238"/>
      <c r="G24" s="23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106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76" t="str">
        <f>C24</f>
        <v>Vytrhání obrub s vybouráním lože, s přemístěním hmot na skládku na vzdálenost do 3 m nebo s naložením na dopravní prostředek z krajníků nebo obrubníků stojatých</v>
      </c>
      <c r="BB24" s="152"/>
      <c r="BC24" s="152"/>
      <c r="BD24" s="152"/>
      <c r="BE24" s="152"/>
      <c r="BF24" s="152"/>
      <c r="BG24" s="152"/>
      <c r="BH24" s="152"/>
    </row>
    <row r="25" spans="1:60" outlineLevel="1">
      <c r="A25" s="159"/>
      <c r="B25" s="160"/>
      <c r="C25" s="180" t="s">
        <v>126</v>
      </c>
      <c r="D25" s="162"/>
      <c r="E25" s="163">
        <v>890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2"/>
      <c r="Z25" s="152"/>
      <c r="AA25" s="152"/>
      <c r="AB25" s="152"/>
      <c r="AC25" s="152"/>
      <c r="AD25" s="152"/>
      <c r="AE25" s="152"/>
      <c r="AF25" s="152"/>
      <c r="AG25" s="152" t="s">
        <v>108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>
      <c r="A26" s="169">
        <v>4</v>
      </c>
      <c r="B26" s="170" t="s">
        <v>127</v>
      </c>
      <c r="C26" s="179" t="s">
        <v>128</v>
      </c>
      <c r="D26" s="171" t="s">
        <v>129</v>
      </c>
      <c r="E26" s="172">
        <v>182.303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 t="s">
        <v>130</v>
      </c>
      <c r="S26" s="174" t="s">
        <v>100</v>
      </c>
      <c r="T26" s="175" t="s">
        <v>100</v>
      </c>
      <c r="U26" s="161">
        <v>0.187</v>
      </c>
      <c r="V26" s="161">
        <f>ROUND(E26*U26,2)</f>
        <v>34.090000000000003</v>
      </c>
      <c r="W26" s="161"/>
      <c r="X26" s="161" t="s">
        <v>101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102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59"/>
      <c r="B27" s="160"/>
      <c r="C27" s="233" t="s">
        <v>131</v>
      </c>
      <c r="D27" s="234"/>
      <c r="E27" s="234"/>
      <c r="F27" s="234"/>
      <c r="G27" s="234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104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>
      <c r="A28" s="159"/>
      <c r="B28" s="160"/>
      <c r="C28" s="237" t="s">
        <v>132</v>
      </c>
      <c r="D28" s="238"/>
      <c r="E28" s="238"/>
      <c r="F28" s="238"/>
      <c r="G28" s="238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106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76" t="str">
        <f>C28</f>
        <v>Odkopávky a prokopávky nezapažené s přehozením výkopku na vzdálenost do 3 m nebo s naložením na dopravní prostředek v hornině tř. 3 přes 100 do 1 000 m3</v>
      </c>
      <c r="BB28" s="152"/>
      <c r="BC28" s="152"/>
      <c r="BD28" s="152"/>
      <c r="BE28" s="152"/>
      <c r="BF28" s="152"/>
      <c r="BG28" s="152"/>
      <c r="BH28" s="152"/>
    </row>
    <row r="29" spans="1:60" outlineLevel="1">
      <c r="A29" s="159"/>
      <c r="B29" s="160"/>
      <c r="C29" s="180" t="s">
        <v>133</v>
      </c>
      <c r="D29" s="162"/>
      <c r="E29" s="163">
        <v>102.9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108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180" t="s">
        <v>134</v>
      </c>
      <c r="D30" s="162"/>
      <c r="E30" s="163">
        <v>36.72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108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59"/>
      <c r="B31" s="160"/>
      <c r="C31" s="180" t="s">
        <v>135</v>
      </c>
      <c r="D31" s="162"/>
      <c r="E31" s="163">
        <v>1.8720000000000001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2"/>
      <c r="Z31" s="152"/>
      <c r="AA31" s="152"/>
      <c r="AB31" s="152"/>
      <c r="AC31" s="152"/>
      <c r="AD31" s="152"/>
      <c r="AE31" s="152"/>
      <c r="AF31" s="152"/>
      <c r="AG31" s="152" t="s">
        <v>108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59"/>
      <c r="B32" s="160"/>
      <c r="C32" s="180" t="s">
        <v>136</v>
      </c>
      <c r="D32" s="162"/>
      <c r="E32" s="163">
        <v>2.8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108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59"/>
      <c r="B33" s="160"/>
      <c r="C33" s="180" t="s">
        <v>137</v>
      </c>
      <c r="D33" s="162"/>
      <c r="E33" s="163">
        <v>1.6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108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59"/>
      <c r="B34" s="160"/>
      <c r="C34" s="180" t="s">
        <v>138</v>
      </c>
      <c r="D34" s="162"/>
      <c r="E34" s="163">
        <v>3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108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59"/>
      <c r="B35" s="160"/>
      <c r="C35" s="180" t="s">
        <v>139</v>
      </c>
      <c r="D35" s="162"/>
      <c r="E35" s="163">
        <v>3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108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59"/>
      <c r="B36" s="160"/>
      <c r="C36" s="180" t="s">
        <v>140</v>
      </c>
      <c r="D36" s="162"/>
      <c r="E36" s="163">
        <v>9.6910000000000007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108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59"/>
      <c r="B37" s="160"/>
      <c r="C37" s="180" t="s">
        <v>141</v>
      </c>
      <c r="D37" s="162"/>
      <c r="E37" s="163">
        <v>20.72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108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>
      <c r="A38" s="169">
        <v>5</v>
      </c>
      <c r="B38" s="170" t="s">
        <v>142</v>
      </c>
      <c r="C38" s="179" t="s">
        <v>143</v>
      </c>
      <c r="D38" s="171" t="s">
        <v>129</v>
      </c>
      <c r="E38" s="172">
        <v>182.303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 t="s">
        <v>130</v>
      </c>
      <c r="S38" s="174" t="s">
        <v>100</v>
      </c>
      <c r="T38" s="175" t="s">
        <v>100</v>
      </c>
      <c r="U38" s="161">
        <v>5.8000000000000003E-2</v>
      </c>
      <c r="V38" s="161">
        <f>ROUND(E38*U38,2)</f>
        <v>10.57</v>
      </c>
      <c r="W38" s="161"/>
      <c r="X38" s="161" t="s">
        <v>101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102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59"/>
      <c r="B39" s="160"/>
      <c r="C39" s="233" t="s">
        <v>131</v>
      </c>
      <c r="D39" s="234"/>
      <c r="E39" s="234"/>
      <c r="F39" s="234"/>
      <c r="G39" s="234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104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>
      <c r="A40" s="159"/>
      <c r="B40" s="160"/>
      <c r="C40" s="237" t="s">
        <v>144</v>
      </c>
      <c r="D40" s="238"/>
      <c r="E40" s="238"/>
      <c r="F40" s="238"/>
      <c r="G40" s="23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106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76" t="str">
        <f>C40</f>
        <v>Odkopávky a prokopávky nezapažené s přehozením výkopku na vzdálenost do 3 m nebo s naložením na dopravní prostředek v hornině tř. 3 Příplatek k cenám za lepivost horniny tř. 3</v>
      </c>
      <c r="BB40" s="152"/>
      <c r="BC40" s="152"/>
      <c r="BD40" s="152"/>
      <c r="BE40" s="152"/>
      <c r="BF40" s="152"/>
      <c r="BG40" s="152"/>
      <c r="BH40" s="152"/>
    </row>
    <row r="41" spans="1:60" outlineLevel="1">
      <c r="A41" s="159"/>
      <c r="B41" s="160"/>
      <c r="C41" s="180" t="s">
        <v>145</v>
      </c>
      <c r="D41" s="162"/>
      <c r="E41" s="163">
        <v>182.303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108</v>
      </c>
      <c r="AH41" s="152">
        <v>5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>
      <c r="A42" s="169">
        <v>6</v>
      </c>
      <c r="B42" s="170" t="s">
        <v>146</v>
      </c>
      <c r="C42" s="179" t="s">
        <v>147</v>
      </c>
      <c r="D42" s="171" t="s">
        <v>129</v>
      </c>
      <c r="E42" s="172">
        <v>182.303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 t="s">
        <v>130</v>
      </c>
      <c r="S42" s="174" t="s">
        <v>100</v>
      </c>
      <c r="T42" s="175" t="s">
        <v>100</v>
      </c>
      <c r="U42" s="161">
        <v>1.0999999999999999E-2</v>
      </c>
      <c r="V42" s="161">
        <f>ROUND(E42*U42,2)</f>
        <v>2.0099999999999998</v>
      </c>
      <c r="W42" s="161"/>
      <c r="X42" s="161" t="s">
        <v>101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102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59"/>
      <c r="B43" s="160"/>
      <c r="C43" s="233" t="s">
        <v>148</v>
      </c>
      <c r="D43" s="234"/>
      <c r="E43" s="234"/>
      <c r="F43" s="234"/>
      <c r="G43" s="234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104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76" t="str">
        <f>C43</f>
        <v>po suchu, bez ohledu na druh dopravního prostředku, bez naložení výkopku, avšak se složením bez rozhrnutí,</v>
      </c>
      <c r="BB43" s="152"/>
      <c r="BC43" s="152"/>
      <c r="BD43" s="152"/>
      <c r="BE43" s="152"/>
      <c r="BF43" s="152"/>
      <c r="BG43" s="152"/>
      <c r="BH43" s="152"/>
    </row>
    <row r="44" spans="1:60" ht="22.5" outlineLevel="1">
      <c r="A44" s="159"/>
      <c r="B44" s="160"/>
      <c r="C44" s="237" t="s">
        <v>149</v>
      </c>
      <c r="D44" s="238"/>
      <c r="E44" s="238"/>
      <c r="F44" s="238"/>
      <c r="G44" s="238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106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76" t="str">
        <f>C44</f>
        <v>Vodorovné přemístění výkopku nebo sypaniny po suchu na obvyklém dopravním prostředku, bez naložení výkopku, avšak se složením bez rozhrnutí z horniny tř. 1 až 4 na vzdálenost přes 9 000 do 10 000 m</v>
      </c>
      <c r="BB44" s="152"/>
      <c r="BC44" s="152"/>
      <c r="BD44" s="152"/>
      <c r="BE44" s="152"/>
      <c r="BF44" s="152"/>
      <c r="BG44" s="152"/>
      <c r="BH44" s="152"/>
    </row>
    <row r="45" spans="1:60" outlineLevel="1">
      <c r="A45" s="159"/>
      <c r="B45" s="160"/>
      <c r="C45" s="180" t="s">
        <v>133</v>
      </c>
      <c r="D45" s="162"/>
      <c r="E45" s="163">
        <v>102.9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108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59"/>
      <c r="B46" s="160"/>
      <c r="C46" s="180" t="s">
        <v>134</v>
      </c>
      <c r="D46" s="162"/>
      <c r="E46" s="163">
        <v>36.72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108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180" t="s">
        <v>135</v>
      </c>
      <c r="D47" s="162"/>
      <c r="E47" s="163">
        <v>1.8720000000000001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108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59"/>
      <c r="B48" s="160"/>
      <c r="C48" s="180" t="s">
        <v>136</v>
      </c>
      <c r="D48" s="162"/>
      <c r="E48" s="163">
        <v>2.8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108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180" t="s">
        <v>137</v>
      </c>
      <c r="D49" s="162"/>
      <c r="E49" s="163">
        <v>1.6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108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59"/>
      <c r="B50" s="160"/>
      <c r="C50" s="180" t="s">
        <v>138</v>
      </c>
      <c r="D50" s="162"/>
      <c r="E50" s="163">
        <v>3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108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59"/>
      <c r="B51" s="160"/>
      <c r="C51" s="180" t="s">
        <v>139</v>
      </c>
      <c r="D51" s="162"/>
      <c r="E51" s="163">
        <v>3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108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59"/>
      <c r="B52" s="160"/>
      <c r="C52" s="180" t="s">
        <v>140</v>
      </c>
      <c r="D52" s="162"/>
      <c r="E52" s="163">
        <v>9.6910000000000007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108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59"/>
      <c r="B53" s="160"/>
      <c r="C53" s="180" t="s">
        <v>141</v>
      </c>
      <c r="D53" s="162"/>
      <c r="E53" s="163">
        <v>20.72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108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33.75" outlineLevel="1">
      <c r="A54" s="169">
        <v>7</v>
      </c>
      <c r="B54" s="170" t="s">
        <v>150</v>
      </c>
      <c r="C54" s="179" t="s">
        <v>151</v>
      </c>
      <c r="D54" s="171" t="s">
        <v>129</v>
      </c>
      <c r="E54" s="172">
        <v>729.21199999999999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4" t="s">
        <v>130</v>
      </c>
      <c r="S54" s="174" t="s">
        <v>100</v>
      </c>
      <c r="T54" s="175" t="s">
        <v>100</v>
      </c>
      <c r="U54" s="161">
        <v>0</v>
      </c>
      <c r="V54" s="161">
        <f>ROUND(E54*U54,2)</f>
        <v>0</v>
      </c>
      <c r="W54" s="161"/>
      <c r="X54" s="161" t="s">
        <v>101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102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59"/>
      <c r="B55" s="160"/>
      <c r="C55" s="233" t="s">
        <v>148</v>
      </c>
      <c r="D55" s="234"/>
      <c r="E55" s="234"/>
      <c r="F55" s="234"/>
      <c r="G55" s="234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104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76" t="str">
        <f>C55</f>
        <v>po suchu, bez ohledu na druh dopravního prostředku, bez naložení výkopku, avšak se složením bez rozhrnutí,</v>
      </c>
      <c r="BB55" s="152"/>
      <c r="BC55" s="152"/>
      <c r="BD55" s="152"/>
      <c r="BE55" s="152"/>
      <c r="BF55" s="152"/>
      <c r="BG55" s="152"/>
      <c r="BH55" s="152"/>
    </row>
    <row r="56" spans="1:60" ht="22.5" outlineLevel="1">
      <c r="A56" s="159"/>
      <c r="B56" s="160"/>
      <c r="C56" s="237" t="s">
        <v>152</v>
      </c>
      <c r="D56" s="238"/>
      <c r="E56" s="238"/>
      <c r="F56" s="238"/>
      <c r="G56" s="238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106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76" t="str">
        <f>C56</f>
        <v>Vodorovné přemístění výkopku nebo sypaniny po suchu na obvyklém dopravním prostředku, bez naložení výkopku, avšak se složením bez rozhrnutí z horniny tř. 1 až 4 na vzdálenost Příplatek k ceně za každých dalších i započatých 1 000 m</v>
      </c>
      <c r="BB56" s="152"/>
      <c r="BC56" s="152"/>
      <c r="BD56" s="152"/>
      <c r="BE56" s="152"/>
      <c r="BF56" s="152"/>
      <c r="BG56" s="152"/>
      <c r="BH56" s="152"/>
    </row>
    <row r="57" spans="1:60" outlineLevel="1">
      <c r="A57" s="159"/>
      <c r="B57" s="160"/>
      <c r="C57" s="180" t="s">
        <v>153</v>
      </c>
      <c r="D57" s="162"/>
      <c r="E57" s="163">
        <v>729.21199999999999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108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>
      <c r="A58" s="169">
        <v>8</v>
      </c>
      <c r="B58" s="170" t="s">
        <v>154</v>
      </c>
      <c r="C58" s="179" t="s">
        <v>155</v>
      </c>
      <c r="D58" s="171" t="s">
        <v>129</v>
      </c>
      <c r="E58" s="172">
        <v>182.303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4" t="s">
        <v>130</v>
      </c>
      <c r="S58" s="174" t="s">
        <v>100</v>
      </c>
      <c r="T58" s="175" t="s">
        <v>100</v>
      </c>
      <c r="U58" s="161">
        <v>8.9999999999999993E-3</v>
      </c>
      <c r="V58" s="161">
        <f>ROUND(E58*U58,2)</f>
        <v>1.64</v>
      </c>
      <c r="W58" s="161"/>
      <c r="X58" s="161" t="s">
        <v>101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102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59"/>
      <c r="B59" s="160"/>
      <c r="C59" s="235" t="s">
        <v>156</v>
      </c>
      <c r="D59" s="236"/>
      <c r="E59" s="236"/>
      <c r="F59" s="236"/>
      <c r="G59" s="236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106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59"/>
      <c r="B60" s="160"/>
      <c r="C60" s="180" t="s">
        <v>157</v>
      </c>
      <c r="D60" s="162"/>
      <c r="E60" s="163">
        <v>182.303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108</v>
      </c>
      <c r="AH60" s="152">
        <v>5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69">
        <v>9</v>
      </c>
      <c r="B61" s="170" t="s">
        <v>158</v>
      </c>
      <c r="C61" s="179" t="s">
        <v>159</v>
      </c>
      <c r="D61" s="171" t="s">
        <v>129</v>
      </c>
      <c r="E61" s="172">
        <v>182.303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4" t="s">
        <v>130</v>
      </c>
      <c r="S61" s="174" t="s">
        <v>100</v>
      </c>
      <c r="T61" s="175" t="s">
        <v>100</v>
      </c>
      <c r="U61" s="161">
        <v>0</v>
      </c>
      <c r="V61" s="161">
        <f>ROUND(E61*U61,2)</f>
        <v>0</v>
      </c>
      <c r="W61" s="161"/>
      <c r="X61" s="161" t="s">
        <v>101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118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59"/>
      <c r="B62" s="160"/>
      <c r="C62" s="180" t="s">
        <v>157</v>
      </c>
      <c r="D62" s="162"/>
      <c r="E62" s="163">
        <v>182.303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2"/>
      <c r="Z62" s="152"/>
      <c r="AA62" s="152"/>
      <c r="AB62" s="152"/>
      <c r="AC62" s="152"/>
      <c r="AD62" s="152"/>
      <c r="AE62" s="152"/>
      <c r="AF62" s="152"/>
      <c r="AG62" s="152" t="s">
        <v>108</v>
      </c>
      <c r="AH62" s="152">
        <v>5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69">
        <v>10</v>
      </c>
      <c r="B63" s="170" t="s">
        <v>160</v>
      </c>
      <c r="C63" s="179" t="s">
        <v>161</v>
      </c>
      <c r="D63" s="171" t="s">
        <v>162</v>
      </c>
      <c r="E63" s="172">
        <v>9.5399999999999991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4"/>
      <c r="S63" s="174" t="s">
        <v>163</v>
      </c>
      <c r="T63" s="175" t="s">
        <v>164</v>
      </c>
      <c r="U63" s="161">
        <v>0</v>
      </c>
      <c r="V63" s="161">
        <f>ROUND(E63*U63,2)</f>
        <v>0</v>
      </c>
      <c r="W63" s="161"/>
      <c r="X63" s="161" t="s">
        <v>101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118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2.5" outlineLevel="1">
      <c r="A64" s="159"/>
      <c r="B64" s="160"/>
      <c r="C64" s="180" t="s">
        <v>165</v>
      </c>
      <c r="D64" s="162"/>
      <c r="E64" s="163">
        <v>9.5399999999999991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108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>
      <c r="A65" s="155" t="s">
        <v>94</v>
      </c>
      <c r="B65" s="156" t="s">
        <v>57</v>
      </c>
      <c r="C65" s="178" t="s">
        <v>58</v>
      </c>
      <c r="D65" s="165"/>
      <c r="E65" s="166"/>
      <c r="F65" s="167"/>
      <c r="G65" s="167">
        <f>SUMIF(AG66:AG105,"&lt;&gt;NOR",G66:G105)</f>
        <v>0</v>
      </c>
      <c r="H65" s="167"/>
      <c r="I65" s="167">
        <f>SUM(I66:I105)</f>
        <v>0</v>
      </c>
      <c r="J65" s="167"/>
      <c r="K65" s="167">
        <f>SUM(K66:K105)</f>
        <v>0</v>
      </c>
      <c r="L65" s="167"/>
      <c r="M65" s="167">
        <f>SUM(M66:M105)</f>
        <v>0</v>
      </c>
      <c r="N65" s="167"/>
      <c r="O65" s="167">
        <f>SUM(O66:O105)</f>
        <v>511.06</v>
      </c>
      <c r="P65" s="167"/>
      <c r="Q65" s="167">
        <f>SUM(Q66:Q105)</f>
        <v>0</v>
      </c>
      <c r="R65" s="167"/>
      <c r="S65" s="167"/>
      <c r="T65" s="168"/>
      <c r="U65" s="164"/>
      <c r="V65" s="164">
        <f>SUM(V66:V105)</f>
        <v>594.45000000000005</v>
      </c>
      <c r="W65" s="164"/>
      <c r="X65" s="164"/>
      <c r="AG65" t="s">
        <v>95</v>
      </c>
    </row>
    <row r="66" spans="1:60" outlineLevel="1">
      <c r="A66" s="169">
        <v>11</v>
      </c>
      <c r="B66" s="170" t="s">
        <v>166</v>
      </c>
      <c r="C66" s="179" t="s">
        <v>167</v>
      </c>
      <c r="D66" s="171" t="s">
        <v>98</v>
      </c>
      <c r="E66" s="172">
        <v>748.02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4">
        <v>0.378</v>
      </c>
      <c r="O66" s="174">
        <f>ROUND(E66*N66,2)</f>
        <v>282.75</v>
      </c>
      <c r="P66" s="174">
        <v>0</v>
      </c>
      <c r="Q66" s="174">
        <f>ROUND(E66*P66,2)</f>
        <v>0</v>
      </c>
      <c r="R66" s="174" t="s">
        <v>99</v>
      </c>
      <c r="S66" s="174" t="s">
        <v>100</v>
      </c>
      <c r="T66" s="175" t="s">
        <v>100</v>
      </c>
      <c r="U66" s="161">
        <v>2.5999999999999999E-2</v>
      </c>
      <c r="V66" s="161">
        <f>ROUND(E66*U66,2)</f>
        <v>19.45</v>
      </c>
      <c r="W66" s="161"/>
      <c r="X66" s="161" t="s">
        <v>101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118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59"/>
      <c r="B67" s="160"/>
      <c r="C67" s="180" t="s">
        <v>107</v>
      </c>
      <c r="D67" s="162"/>
      <c r="E67" s="163">
        <v>514.5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2"/>
      <c r="Z67" s="152"/>
      <c r="AA67" s="152"/>
      <c r="AB67" s="152"/>
      <c r="AC67" s="152"/>
      <c r="AD67" s="152"/>
      <c r="AE67" s="152"/>
      <c r="AF67" s="152"/>
      <c r="AG67" s="152" t="s">
        <v>108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59"/>
      <c r="B68" s="160"/>
      <c r="C68" s="180" t="s">
        <v>168</v>
      </c>
      <c r="D68" s="162"/>
      <c r="E68" s="163">
        <v>153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108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59"/>
      <c r="B69" s="160"/>
      <c r="C69" s="180" t="s">
        <v>169</v>
      </c>
      <c r="D69" s="162"/>
      <c r="E69" s="163">
        <v>7.8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2"/>
      <c r="Z69" s="152"/>
      <c r="AA69" s="152"/>
      <c r="AB69" s="152"/>
      <c r="AC69" s="152"/>
      <c r="AD69" s="152"/>
      <c r="AE69" s="152"/>
      <c r="AF69" s="152"/>
      <c r="AG69" s="152" t="s">
        <v>108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59"/>
      <c r="B70" s="160"/>
      <c r="C70" s="180" t="s">
        <v>111</v>
      </c>
      <c r="D70" s="162"/>
      <c r="E70" s="163">
        <v>14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108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59"/>
      <c r="B71" s="160"/>
      <c r="C71" s="180" t="s">
        <v>112</v>
      </c>
      <c r="D71" s="162"/>
      <c r="E71" s="163">
        <v>8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108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59"/>
      <c r="B72" s="160"/>
      <c r="C72" s="180" t="s">
        <v>113</v>
      </c>
      <c r="D72" s="162"/>
      <c r="E72" s="163">
        <v>15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108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59"/>
      <c r="B73" s="160"/>
      <c r="C73" s="180" t="s">
        <v>114</v>
      </c>
      <c r="D73" s="162"/>
      <c r="E73" s="163">
        <v>15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108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59"/>
      <c r="B74" s="160"/>
      <c r="C74" s="180" t="s">
        <v>141</v>
      </c>
      <c r="D74" s="162"/>
      <c r="E74" s="163">
        <v>20.72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2"/>
      <c r="Z74" s="152"/>
      <c r="AA74" s="152"/>
      <c r="AB74" s="152"/>
      <c r="AC74" s="152"/>
      <c r="AD74" s="152"/>
      <c r="AE74" s="152"/>
      <c r="AF74" s="152"/>
      <c r="AG74" s="152" t="s">
        <v>108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>
      <c r="A75" s="169">
        <v>12</v>
      </c>
      <c r="B75" s="170" t="s">
        <v>170</v>
      </c>
      <c r="C75" s="179" t="s">
        <v>171</v>
      </c>
      <c r="D75" s="171" t="s">
        <v>98</v>
      </c>
      <c r="E75" s="172">
        <v>44.05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0.55125000000000002</v>
      </c>
      <c r="O75" s="174">
        <f>ROUND(E75*N75,2)</f>
        <v>24.28</v>
      </c>
      <c r="P75" s="174">
        <v>0</v>
      </c>
      <c r="Q75" s="174">
        <f>ROUND(E75*P75,2)</f>
        <v>0</v>
      </c>
      <c r="R75" s="174" t="s">
        <v>99</v>
      </c>
      <c r="S75" s="174" t="s">
        <v>100</v>
      </c>
      <c r="T75" s="175" t="s">
        <v>100</v>
      </c>
      <c r="U75" s="161">
        <v>2.7E-2</v>
      </c>
      <c r="V75" s="161">
        <f>ROUND(E75*U75,2)</f>
        <v>1.19</v>
      </c>
      <c r="W75" s="161"/>
      <c r="X75" s="161" t="s">
        <v>101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118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59"/>
      <c r="B76" s="160"/>
      <c r="C76" s="180" t="s">
        <v>172</v>
      </c>
      <c r="D76" s="162"/>
      <c r="E76" s="163">
        <v>44.05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108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69">
        <v>13</v>
      </c>
      <c r="B77" s="170" t="s">
        <v>173</v>
      </c>
      <c r="C77" s="179" t="s">
        <v>174</v>
      </c>
      <c r="D77" s="171" t="s">
        <v>98</v>
      </c>
      <c r="E77" s="172">
        <v>44.05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4" t="s">
        <v>99</v>
      </c>
      <c r="S77" s="174" t="s">
        <v>100</v>
      </c>
      <c r="T77" s="175" t="s">
        <v>100</v>
      </c>
      <c r="U77" s="161">
        <v>2.5000000000000001E-2</v>
      </c>
      <c r="V77" s="161">
        <f>ROUND(E77*U77,2)</f>
        <v>1.1000000000000001</v>
      </c>
      <c r="W77" s="161"/>
      <c r="X77" s="161" t="s">
        <v>101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102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59"/>
      <c r="B78" s="160"/>
      <c r="C78" s="233" t="s">
        <v>175</v>
      </c>
      <c r="D78" s="234"/>
      <c r="E78" s="234"/>
      <c r="F78" s="234"/>
      <c r="G78" s="234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104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59"/>
      <c r="B79" s="160"/>
      <c r="C79" s="237" t="s">
        <v>176</v>
      </c>
      <c r="D79" s="238"/>
      <c r="E79" s="238"/>
      <c r="F79" s="238"/>
      <c r="G79" s="238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106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76" t="str">
        <f>C79</f>
        <v>Podklad ze směsi stmelené cementem bez dilatačních spár, s rozprostřením a zhutněním SC C 8/10 (KSC I), po zhutnění tl. 120 mm</v>
      </c>
      <c r="BB79" s="152"/>
      <c r="BC79" s="152"/>
      <c r="BD79" s="152"/>
      <c r="BE79" s="152"/>
      <c r="BF79" s="152"/>
      <c r="BG79" s="152"/>
      <c r="BH79" s="152"/>
    </row>
    <row r="80" spans="1:60" outlineLevel="1">
      <c r="A80" s="159"/>
      <c r="B80" s="160"/>
      <c r="C80" s="180" t="s">
        <v>172</v>
      </c>
      <c r="D80" s="162"/>
      <c r="E80" s="163">
        <v>44.05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108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69">
        <v>14</v>
      </c>
      <c r="B81" s="170" t="s">
        <v>177</v>
      </c>
      <c r="C81" s="179" t="s">
        <v>178</v>
      </c>
      <c r="D81" s="171" t="s">
        <v>98</v>
      </c>
      <c r="E81" s="172">
        <v>89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4">
        <v>0.30130000000000001</v>
      </c>
      <c r="O81" s="174">
        <f>ROUND(E81*N81,2)</f>
        <v>26.82</v>
      </c>
      <c r="P81" s="174">
        <v>0</v>
      </c>
      <c r="Q81" s="174">
        <f>ROUND(E81*P81,2)</f>
        <v>0</v>
      </c>
      <c r="R81" s="174"/>
      <c r="S81" s="174" t="s">
        <v>163</v>
      </c>
      <c r="T81" s="175" t="s">
        <v>179</v>
      </c>
      <c r="U81" s="161">
        <v>0.58599999999999997</v>
      </c>
      <c r="V81" s="161">
        <f>ROUND(E81*U81,2)</f>
        <v>52.15</v>
      </c>
      <c r="W81" s="161"/>
      <c r="X81" s="161" t="s">
        <v>101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118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2.5" outlineLevel="1">
      <c r="A82" s="159"/>
      <c r="B82" s="160"/>
      <c r="C82" s="235" t="s">
        <v>180</v>
      </c>
      <c r="D82" s="236"/>
      <c r="E82" s="236"/>
      <c r="F82" s="236"/>
      <c r="G82" s="236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106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76" t="str">
        <f>C82</f>
        <v>V položce jsou zakalkulovány i náklady na dodání hmot pro lože a na dodání téhož materiálu na výplň spár. V položce nejsou zakalkulovány náklady na dodání dlažebních kostek, které se oceňuje ve specifikaci, ztratné se doporučuje ve výši 2%.</v>
      </c>
      <c r="BB82" s="152"/>
      <c r="BC82" s="152"/>
      <c r="BD82" s="152"/>
      <c r="BE82" s="152"/>
      <c r="BF82" s="152"/>
      <c r="BG82" s="152"/>
      <c r="BH82" s="152"/>
    </row>
    <row r="83" spans="1:60" outlineLevel="1">
      <c r="A83" s="159"/>
      <c r="B83" s="160"/>
      <c r="C83" s="180" t="s">
        <v>181</v>
      </c>
      <c r="D83" s="162"/>
      <c r="E83" s="163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108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59"/>
      <c r="B84" s="160"/>
      <c r="C84" s="180" t="s">
        <v>120</v>
      </c>
      <c r="D84" s="162"/>
      <c r="E84" s="163">
        <v>89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108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69">
        <v>15</v>
      </c>
      <c r="B85" s="170" t="s">
        <v>182</v>
      </c>
      <c r="C85" s="179" t="s">
        <v>183</v>
      </c>
      <c r="D85" s="171" t="s">
        <v>98</v>
      </c>
      <c r="E85" s="172">
        <v>748.02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4">
        <v>7.3899999999999993E-2</v>
      </c>
      <c r="O85" s="174">
        <f>ROUND(E85*N85,2)</f>
        <v>55.28</v>
      </c>
      <c r="P85" s="174">
        <v>0</v>
      </c>
      <c r="Q85" s="174">
        <f>ROUND(E85*P85,2)</f>
        <v>0</v>
      </c>
      <c r="R85" s="174" t="s">
        <v>99</v>
      </c>
      <c r="S85" s="174" t="s">
        <v>100</v>
      </c>
      <c r="T85" s="175" t="s">
        <v>100</v>
      </c>
      <c r="U85" s="161">
        <v>0.45200000000000001</v>
      </c>
      <c r="V85" s="161">
        <f>ROUND(E85*U85,2)</f>
        <v>338.11</v>
      </c>
      <c r="W85" s="161"/>
      <c r="X85" s="161" t="s">
        <v>101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118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>
      <c r="A86" s="159"/>
      <c r="B86" s="160"/>
      <c r="C86" s="233" t="s">
        <v>184</v>
      </c>
      <c r="D86" s="234"/>
      <c r="E86" s="234"/>
      <c r="F86" s="234"/>
      <c r="G86" s="234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2"/>
      <c r="Z86" s="152"/>
      <c r="AA86" s="152"/>
      <c r="AB86" s="152"/>
      <c r="AC86" s="152"/>
      <c r="AD86" s="152"/>
      <c r="AE86" s="152"/>
      <c r="AF86" s="152"/>
      <c r="AG86" s="152" t="s">
        <v>104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76" t="str">
        <f>C86</f>
        <v>s provedením lože z kameniva drceného, s vyplněním spár, s dvojitým hutněním a se smetením přebytečného materiálu na krajnici. S dodáním hmot pro lože a výplň spár.</v>
      </c>
      <c r="BB86" s="152"/>
      <c r="BC86" s="152"/>
      <c r="BD86" s="152"/>
      <c r="BE86" s="152"/>
      <c r="BF86" s="152"/>
      <c r="BG86" s="152"/>
      <c r="BH86" s="152"/>
    </row>
    <row r="87" spans="1:60" outlineLevel="1">
      <c r="A87" s="159"/>
      <c r="B87" s="160"/>
      <c r="C87" s="180" t="s">
        <v>107</v>
      </c>
      <c r="D87" s="162"/>
      <c r="E87" s="163">
        <v>514.5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108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59"/>
      <c r="B88" s="160"/>
      <c r="C88" s="180" t="s">
        <v>168</v>
      </c>
      <c r="D88" s="162"/>
      <c r="E88" s="163">
        <v>153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2"/>
      <c r="Z88" s="152"/>
      <c r="AA88" s="152"/>
      <c r="AB88" s="152"/>
      <c r="AC88" s="152"/>
      <c r="AD88" s="152"/>
      <c r="AE88" s="152"/>
      <c r="AF88" s="152"/>
      <c r="AG88" s="152" t="s">
        <v>108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59"/>
      <c r="B89" s="160"/>
      <c r="C89" s="180" t="s">
        <v>169</v>
      </c>
      <c r="D89" s="162"/>
      <c r="E89" s="163">
        <v>7.8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108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59"/>
      <c r="B90" s="160"/>
      <c r="C90" s="180" t="s">
        <v>111</v>
      </c>
      <c r="D90" s="162"/>
      <c r="E90" s="163">
        <v>14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108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59"/>
      <c r="B91" s="160"/>
      <c r="C91" s="180" t="s">
        <v>112</v>
      </c>
      <c r="D91" s="162"/>
      <c r="E91" s="163">
        <v>8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108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59"/>
      <c r="B92" s="160"/>
      <c r="C92" s="180" t="s">
        <v>113</v>
      </c>
      <c r="D92" s="162"/>
      <c r="E92" s="163">
        <v>15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2"/>
      <c r="Z92" s="152"/>
      <c r="AA92" s="152"/>
      <c r="AB92" s="152"/>
      <c r="AC92" s="152"/>
      <c r="AD92" s="152"/>
      <c r="AE92" s="152"/>
      <c r="AF92" s="152"/>
      <c r="AG92" s="152" t="s">
        <v>108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59"/>
      <c r="B93" s="160"/>
      <c r="C93" s="180" t="s">
        <v>114</v>
      </c>
      <c r="D93" s="162"/>
      <c r="E93" s="163">
        <v>15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108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59"/>
      <c r="B94" s="160"/>
      <c r="C94" s="180" t="s">
        <v>141</v>
      </c>
      <c r="D94" s="162"/>
      <c r="E94" s="163">
        <v>20.72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108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69">
        <v>16</v>
      </c>
      <c r="B95" s="170" t="s">
        <v>185</v>
      </c>
      <c r="C95" s="179" t="s">
        <v>186</v>
      </c>
      <c r="D95" s="171" t="s">
        <v>123</v>
      </c>
      <c r="E95" s="172">
        <v>445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3.3E-4</v>
      </c>
      <c r="O95" s="174">
        <f>ROUND(E95*N95,2)</f>
        <v>0.15</v>
      </c>
      <c r="P95" s="174">
        <v>0</v>
      </c>
      <c r="Q95" s="174">
        <f>ROUND(E95*P95,2)</f>
        <v>0</v>
      </c>
      <c r="R95" s="174" t="s">
        <v>99</v>
      </c>
      <c r="S95" s="174" t="s">
        <v>100</v>
      </c>
      <c r="T95" s="175" t="s">
        <v>100</v>
      </c>
      <c r="U95" s="161">
        <v>0.41</v>
      </c>
      <c r="V95" s="161">
        <f>ROUND(E95*U95,2)</f>
        <v>182.45</v>
      </c>
      <c r="W95" s="161"/>
      <c r="X95" s="161" t="s">
        <v>101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118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59"/>
      <c r="B96" s="160"/>
      <c r="C96" s="180" t="s">
        <v>187</v>
      </c>
      <c r="D96" s="162"/>
      <c r="E96" s="163">
        <v>445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108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69">
        <v>17</v>
      </c>
      <c r="B97" s="170" t="s">
        <v>188</v>
      </c>
      <c r="C97" s="179" t="s">
        <v>189</v>
      </c>
      <c r="D97" s="171" t="s">
        <v>123</v>
      </c>
      <c r="E97" s="172">
        <v>445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3.5999999999999999E-3</v>
      </c>
      <c r="O97" s="174">
        <f>ROUND(E97*N97,2)</f>
        <v>1.6</v>
      </c>
      <c r="P97" s="174">
        <v>0</v>
      </c>
      <c r="Q97" s="174">
        <f>ROUND(E97*P97,2)</f>
        <v>0</v>
      </c>
      <c r="R97" s="174"/>
      <c r="S97" s="174" t="s">
        <v>163</v>
      </c>
      <c r="T97" s="175" t="s">
        <v>164</v>
      </c>
      <c r="U97" s="161">
        <v>0</v>
      </c>
      <c r="V97" s="161">
        <f>ROUND(E97*U97,2)</f>
        <v>0</v>
      </c>
      <c r="W97" s="161"/>
      <c r="X97" s="161" t="s">
        <v>101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102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59"/>
      <c r="B98" s="160"/>
      <c r="C98" s="235" t="s">
        <v>190</v>
      </c>
      <c r="D98" s="236"/>
      <c r="E98" s="236"/>
      <c r="F98" s="236"/>
      <c r="G98" s="236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2"/>
      <c r="Z98" s="152"/>
      <c r="AA98" s="152"/>
      <c r="AB98" s="152"/>
      <c r="AC98" s="152"/>
      <c r="AD98" s="152"/>
      <c r="AE98" s="152"/>
      <c r="AF98" s="152"/>
      <c r="AG98" s="152" t="s">
        <v>106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59"/>
      <c r="B99" s="160"/>
      <c r="C99" s="180" t="s">
        <v>181</v>
      </c>
      <c r="D99" s="162"/>
      <c r="E99" s="163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108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59"/>
      <c r="B100" s="160"/>
      <c r="C100" s="180" t="s">
        <v>187</v>
      </c>
      <c r="D100" s="162"/>
      <c r="E100" s="163">
        <v>445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108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69">
        <v>18</v>
      </c>
      <c r="B101" s="170" t="s">
        <v>191</v>
      </c>
      <c r="C101" s="179" t="s">
        <v>192</v>
      </c>
      <c r="D101" s="171" t="s">
        <v>193</v>
      </c>
      <c r="E101" s="172">
        <v>21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1</v>
      </c>
      <c r="O101" s="174">
        <f>ROUND(E101*N101,2)</f>
        <v>21</v>
      </c>
      <c r="P101" s="174">
        <v>0</v>
      </c>
      <c r="Q101" s="174">
        <f>ROUND(E101*P101,2)</f>
        <v>0</v>
      </c>
      <c r="R101" s="174"/>
      <c r="S101" s="174" t="s">
        <v>163</v>
      </c>
      <c r="T101" s="175" t="s">
        <v>164</v>
      </c>
      <c r="U101" s="161">
        <v>0</v>
      </c>
      <c r="V101" s="161">
        <f>ROUND(E101*U101,2)</f>
        <v>0</v>
      </c>
      <c r="W101" s="161"/>
      <c r="X101" s="161" t="s">
        <v>194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195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2.5" outlineLevel="1">
      <c r="A102" s="159"/>
      <c r="B102" s="160"/>
      <c r="C102" s="235" t="s">
        <v>196</v>
      </c>
      <c r="D102" s="236"/>
      <c r="E102" s="236"/>
      <c r="F102" s="236"/>
      <c r="G102" s="236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106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76" t="str">
        <f>C102</f>
        <v>výrobky lomařské a kamenické pro komunikace (kostky dlažební, krajníky a obrubníky) kostka dlažební drobná žula (skupina materiálu I/2) vel. 8/10 cm šedá  (1t = cca 5 m2)</v>
      </c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69">
        <v>19</v>
      </c>
      <c r="B103" s="170" t="s">
        <v>197</v>
      </c>
      <c r="C103" s="179" t="s">
        <v>198</v>
      </c>
      <c r="D103" s="171" t="s">
        <v>98</v>
      </c>
      <c r="E103" s="172">
        <v>762.96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4">
        <v>0.13</v>
      </c>
      <c r="O103" s="174">
        <f>ROUND(E103*N103,2)</f>
        <v>99.18</v>
      </c>
      <c r="P103" s="174">
        <v>0</v>
      </c>
      <c r="Q103" s="174">
        <f>ROUND(E103*P103,2)</f>
        <v>0</v>
      </c>
      <c r="R103" s="174"/>
      <c r="S103" s="174" t="s">
        <v>163</v>
      </c>
      <c r="T103" s="175" t="s">
        <v>164</v>
      </c>
      <c r="U103" s="161">
        <v>0</v>
      </c>
      <c r="V103" s="161">
        <f>ROUND(E103*U103,2)</f>
        <v>0</v>
      </c>
      <c r="W103" s="161"/>
      <c r="X103" s="161" t="s">
        <v>194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195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59"/>
      <c r="B104" s="160"/>
      <c r="C104" s="235" t="s">
        <v>199</v>
      </c>
      <c r="D104" s="236"/>
      <c r="E104" s="236"/>
      <c r="F104" s="236"/>
      <c r="G104" s="236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106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59"/>
      <c r="B105" s="160"/>
      <c r="C105" s="180" t="s">
        <v>200</v>
      </c>
      <c r="D105" s="162"/>
      <c r="E105" s="163">
        <v>762.96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108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>
      <c r="A106" s="155" t="s">
        <v>94</v>
      </c>
      <c r="B106" s="156" t="s">
        <v>59</v>
      </c>
      <c r="C106" s="178" t="s">
        <v>60</v>
      </c>
      <c r="D106" s="165"/>
      <c r="E106" s="166"/>
      <c r="F106" s="167"/>
      <c r="G106" s="167">
        <f>SUMIF(AG107:AG126,"&lt;&gt;NOR",G107:G126)</f>
        <v>0</v>
      </c>
      <c r="H106" s="167"/>
      <c r="I106" s="167">
        <f>SUM(I107:I126)</f>
        <v>0</v>
      </c>
      <c r="J106" s="167"/>
      <c r="K106" s="167">
        <f>SUM(K107:K126)</f>
        <v>0</v>
      </c>
      <c r="L106" s="167"/>
      <c r="M106" s="167">
        <f>SUM(M107:M126)</f>
        <v>0</v>
      </c>
      <c r="N106" s="167"/>
      <c r="O106" s="167">
        <f>SUM(O107:O126)</f>
        <v>193.12</v>
      </c>
      <c r="P106" s="167"/>
      <c r="Q106" s="167">
        <f>SUM(Q107:Q126)</f>
        <v>0</v>
      </c>
      <c r="R106" s="167"/>
      <c r="S106" s="167"/>
      <c r="T106" s="168"/>
      <c r="U106" s="164"/>
      <c r="V106" s="164">
        <f>SUM(V107:V126)</f>
        <v>32.93</v>
      </c>
      <c r="W106" s="164"/>
      <c r="X106" s="164"/>
      <c r="AG106" t="s">
        <v>95</v>
      </c>
    </row>
    <row r="107" spans="1:60" outlineLevel="1">
      <c r="A107" s="169">
        <v>20</v>
      </c>
      <c r="B107" s="170" t="s">
        <v>201</v>
      </c>
      <c r="C107" s="179" t="s">
        <v>202</v>
      </c>
      <c r="D107" s="171" t="s">
        <v>123</v>
      </c>
      <c r="E107" s="172">
        <v>445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4" t="s">
        <v>99</v>
      </c>
      <c r="S107" s="174" t="s">
        <v>100</v>
      </c>
      <c r="T107" s="175" t="s">
        <v>100</v>
      </c>
      <c r="U107" s="161">
        <v>7.3999999999999996E-2</v>
      </c>
      <c r="V107" s="161">
        <f>ROUND(E107*U107,2)</f>
        <v>32.93</v>
      </c>
      <c r="W107" s="161"/>
      <c r="X107" s="161" t="s">
        <v>101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118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59"/>
      <c r="B108" s="160"/>
      <c r="C108" s="233" t="s">
        <v>203</v>
      </c>
      <c r="D108" s="234"/>
      <c r="E108" s="234"/>
      <c r="F108" s="234"/>
      <c r="G108" s="234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104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59"/>
      <c r="B109" s="160"/>
      <c r="C109" s="180" t="s">
        <v>204</v>
      </c>
      <c r="D109" s="162"/>
      <c r="E109" s="163">
        <v>445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108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>
      <c r="A110" s="169">
        <v>21</v>
      </c>
      <c r="B110" s="170" t="s">
        <v>205</v>
      </c>
      <c r="C110" s="179" t="s">
        <v>206</v>
      </c>
      <c r="D110" s="171" t="s">
        <v>123</v>
      </c>
      <c r="E110" s="172">
        <v>452.5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4">
        <v>0.15540000000000001</v>
      </c>
      <c r="O110" s="174">
        <f>ROUND(E110*N110,2)</f>
        <v>70.319999999999993</v>
      </c>
      <c r="P110" s="174">
        <v>0</v>
      </c>
      <c r="Q110" s="174">
        <f>ROUND(E110*P110,2)</f>
        <v>0</v>
      </c>
      <c r="R110" s="174"/>
      <c r="S110" s="174" t="s">
        <v>163</v>
      </c>
      <c r="T110" s="175" t="s">
        <v>164</v>
      </c>
      <c r="U110" s="161">
        <v>0</v>
      </c>
      <c r="V110" s="161">
        <f>ROUND(E110*U110,2)</f>
        <v>0</v>
      </c>
      <c r="W110" s="161"/>
      <c r="X110" s="161" t="s">
        <v>101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102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2.5" outlineLevel="1">
      <c r="A111" s="159"/>
      <c r="B111" s="160"/>
      <c r="C111" s="235" t="s">
        <v>207</v>
      </c>
      <c r="D111" s="236"/>
      <c r="E111" s="236"/>
      <c r="F111" s="236"/>
      <c r="G111" s="236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106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76" t="str">
        <f>C111</f>
        <v>Osazení silničního obrubníku betonového se zřízením lože, s vyplněním a zatřením spár cementovou maltou stojatého s boční opěrou z betonu prostého tř. C 12/15, do lože z betonu prostého téže značky</v>
      </c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59"/>
      <c r="B112" s="160"/>
      <c r="C112" s="180" t="s">
        <v>208</v>
      </c>
      <c r="D112" s="162"/>
      <c r="E112" s="163">
        <v>452.5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108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2.5" outlineLevel="1">
      <c r="A113" s="169">
        <v>22</v>
      </c>
      <c r="B113" s="170" t="s">
        <v>209</v>
      </c>
      <c r="C113" s="179" t="s">
        <v>210</v>
      </c>
      <c r="D113" s="171" t="s">
        <v>123</v>
      </c>
      <c r="E113" s="172">
        <v>556.79999999999995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0.1295</v>
      </c>
      <c r="O113" s="174">
        <f>ROUND(E113*N113,2)</f>
        <v>72.11</v>
      </c>
      <c r="P113" s="174">
        <v>0</v>
      </c>
      <c r="Q113" s="174">
        <f>ROUND(E113*P113,2)</f>
        <v>0</v>
      </c>
      <c r="R113" s="174"/>
      <c r="S113" s="174" t="s">
        <v>163</v>
      </c>
      <c r="T113" s="175" t="s">
        <v>164</v>
      </c>
      <c r="U113" s="161">
        <v>0</v>
      </c>
      <c r="V113" s="161">
        <f>ROUND(E113*U113,2)</f>
        <v>0</v>
      </c>
      <c r="W113" s="161"/>
      <c r="X113" s="161" t="s">
        <v>101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102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22.5" outlineLevel="1">
      <c r="A114" s="159"/>
      <c r="B114" s="160"/>
      <c r="C114" s="235" t="s">
        <v>211</v>
      </c>
      <c r="D114" s="236"/>
      <c r="E114" s="236"/>
      <c r="F114" s="236"/>
      <c r="G114" s="236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106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76" t="str">
        <f>C114</f>
        <v>Osazení chodníkového obrubníku betonového se zřízením lože, s vyplněním a zatřením spár cementovou maltou stojatého s boční opěrou z betonu prostého tř. C 12/15, do lože z betonu prostého téže značky</v>
      </c>
      <c r="BB114" s="152"/>
      <c r="BC114" s="152"/>
      <c r="BD114" s="152"/>
      <c r="BE114" s="152"/>
      <c r="BF114" s="152"/>
      <c r="BG114" s="152"/>
      <c r="BH114" s="152"/>
    </row>
    <row r="115" spans="1:60" ht="45" outlineLevel="1">
      <c r="A115" s="159"/>
      <c r="B115" s="160"/>
      <c r="C115" s="180" t="s">
        <v>212</v>
      </c>
      <c r="D115" s="162"/>
      <c r="E115" s="163">
        <v>556.79999999999995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108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69">
        <v>23</v>
      </c>
      <c r="B116" s="170" t="s">
        <v>213</v>
      </c>
      <c r="C116" s="179" t="s">
        <v>214</v>
      </c>
      <c r="D116" s="171" t="s">
        <v>215</v>
      </c>
      <c r="E116" s="172">
        <v>562.36800000000005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2.7E-2</v>
      </c>
      <c r="O116" s="174">
        <f>ROUND(E116*N116,2)</f>
        <v>15.18</v>
      </c>
      <c r="P116" s="174">
        <v>0</v>
      </c>
      <c r="Q116" s="174">
        <f>ROUND(E116*P116,2)</f>
        <v>0</v>
      </c>
      <c r="R116" s="174" t="s">
        <v>216</v>
      </c>
      <c r="S116" s="174" t="s">
        <v>217</v>
      </c>
      <c r="T116" s="175" t="s">
        <v>217</v>
      </c>
      <c r="U116" s="161">
        <v>0</v>
      </c>
      <c r="V116" s="161">
        <f>ROUND(E116*U116,2)</f>
        <v>0</v>
      </c>
      <c r="W116" s="161"/>
      <c r="X116" s="161" t="s">
        <v>194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218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59"/>
      <c r="B117" s="160"/>
      <c r="C117" s="180" t="s">
        <v>219</v>
      </c>
      <c r="D117" s="162"/>
      <c r="E117" s="163">
        <v>562.36800000000005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108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69">
        <v>24</v>
      </c>
      <c r="B118" s="170" t="s">
        <v>220</v>
      </c>
      <c r="C118" s="179" t="s">
        <v>221</v>
      </c>
      <c r="D118" s="171" t="s">
        <v>215</v>
      </c>
      <c r="E118" s="172">
        <v>405.13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4">
        <v>8.1000000000000003E-2</v>
      </c>
      <c r="O118" s="174">
        <f>ROUND(E118*N118,2)</f>
        <v>32.82</v>
      </c>
      <c r="P118" s="174">
        <v>0</v>
      </c>
      <c r="Q118" s="174">
        <f>ROUND(E118*P118,2)</f>
        <v>0</v>
      </c>
      <c r="R118" s="174" t="s">
        <v>216</v>
      </c>
      <c r="S118" s="174" t="s">
        <v>100</v>
      </c>
      <c r="T118" s="175" t="s">
        <v>100</v>
      </c>
      <c r="U118" s="161">
        <v>0</v>
      </c>
      <c r="V118" s="161">
        <f>ROUND(E118*U118,2)</f>
        <v>0</v>
      </c>
      <c r="W118" s="161"/>
      <c r="X118" s="161" t="s">
        <v>194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222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59"/>
      <c r="B119" s="160"/>
      <c r="C119" s="180" t="s">
        <v>223</v>
      </c>
      <c r="D119" s="162"/>
      <c r="E119" s="163">
        <v>457.02499999999998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108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59"/>
      <c r="B120" s="160"/>
      <c r="C120" s="180" t="s">
        <v>224</v>
      </c>
      <c r="D120" s="162"/>
      <c r="E120" s="163">
        <v>-39.895000000000003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108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59"/>
      <c r="B121" s="160"/>
      <c r="C121" s="180" t="s">
        <v>225</v>
      </c>
      <c r="D121" s="162"/>
      <c r="E121" s="163">
        <v>-12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108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>
      <c r="A122" s="169">
        <v>25</v>
      </c>
      <c r="B122" s="170" t="s">
        <v>226</v>
      </c>
      <c r="C122" s="179" t="s">
        <v>227</v>
      </c>
      <c r="D122" s="171" t="s">
        <v>215</v>
      </c>
      <c r="E122" s="172">
        <v>39.895000000000003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4.8300000000000003E-2</v>
      </c>
      <c r="O122" s="174">
        <f>ROUND(E122*N122,2)</f>
        <v>1.93</v>
      </c>
      <c r="P122" s="174">
        <v>0</v>
      </c>
      <c r="Q122" s="174">
        <f>ROUND(E122*P122,2)</f>
        <v>0</v>
      </c>
      <c r="R122" s="174" t="s">
        <v>216</v>
      </c>
      <c r="S122" s="174" t="s">
        <v>100</v>
      </c>
      <c r="T122" s="175" t="s">
        <v>100</v>
      </c>
      <c r="U122" s="161">
        <v>0</v>
      </c>
      <c r="V122" s="161">
        <f>ROUND(E122*U122,2)</f>
        <v>0</v>
      </c>
      <c r="W122" s="161"/>
      <c r="X122" s="161" t="s">
        <v>194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218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59"/>
      <c r="B123" s="160"/>
      <c r="C123" s="180" t="s">
        <v>228</v>
      </c>
      <c r="D123" s="162"/>
      <c r="E123" s="163">
        <v>39.895000000000003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108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>
      <c r="A124" s="169">
        <v>26</v>
      </c>
      <c r="B124" s="170" t="s">
        <v>229</v>
      </c>
      <c r="C124" s="179" t="s">
        <v>230</v>
      </c>
      <c r="D124" s="171" t="s">
        <v>215</v>
      </c>
      <c r="E124" s="172">
        <v>6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74">
        <v>6.4000000000000001E-2</v>
      </c>
      <c r="O124" s="174">
        <f>ROUND(E124*N124,2)</f>
        <v>0.38</v>
      </c>
      <c r="P124" s="174">
        <v>0</v>
      </c>
      <c r="Q124" s="174">
        <f>ROUND(E124*P124,2)</f>
        <v>0</v>
      </c>
      <c r="R124" s="174" t="s">
        <v>216</v>
      </c>
      <c r="S124" s="174" t="s">
        <v>100</v>
      </c>
      <c r="T124" s="175" t="s">
        <v>100</v>
      </c>
      <c r="U124" s="161">
        <v>0</v>
      </c>
      <c r="V124" s="161">
        <f>ROUND(E124*U124,2)</f>
        <v>0</v>
      </c>
      <c r="W124" s="161"/>
      <c r="X124" s="161" t="s">
        <v>194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218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59"/>
      <c r="B125" s="160"/>
      <c r="C125" s="180" t="s">
        <v>231</v>
      </c>
      <c r="D125" s="162"/>
      <c r="E125" s="163">
        <v>6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108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>
      <c r="A126" s="169">
        <v>27</v>
      </c>
      <c r="B126" s="170" t="s">
        <v>232</v>
      </c>
      <c r="C126" s="179" t="s">
        <v>233</v>
      </c>
      <c r="D126" s="171" t="s">
        <v>215</v>
      </c>
      <c r="E126" s="172">
        <v>6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4">
        <v>6.4000000000000001E-2</v>
      </c>
      <c r="O126" s="174">
        <f>ROUND(E126*N126,2)</f>
        <v>0.38</v>
      </c>
      <c r="P126" s="174">
        <v>0</v>
      </c>
      <c r="Q126" s="174">
        <f>ROUND(E126*P126,2)</f>
        <v>0</v>
      </c>
      <c r="R126" s="174" t="s">
        <v>216</v>
      </c>
      <c r="S126" s="174" t="s">
        <v>100</v>
      </c>
      <c r="T126" s="175" t="s">
        <v>100</v>
      </c>
      <c r="U126" s="161">
        <v>0</v>
      </c>
      <c r="V126" s="161">
        <f>ROUND(E126*U126,2)</f>
        <v>0</v>
      </c>
      <c r="W126" s="161"/>
      <c r="X126" s="161" t="s">
        <v>194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218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>
      <c r="A127" s="155" t="s">
        <v>94</v>
      </c>
      <c r="B127" s="156" t="s">
        <v>61</v>
      </c>
      <c r="C127" s="178" t="s">
        <v>62</v>
      </c>
      <c r="D127" s="165"/>
      <c r="E127" s="166"/>
      <c r="F127" s="167"/>
      <c r="G127" s="167">
        <f>SUMIF(AG128:AG129,"&lt;&gt;NOR",G128:G129)</f>
        <v>0</v>
      </c>
      <c r="H127" s="167"/>
      <c r="I127" s="167">
        <f>SUM(I128:I129)</f>
        <v>0</v>
      </c>
      <c r="J127" s="167"/>
      <c r="K127" s="167">
        <f>SUM(K128:K129)</f>
        <v>0</v>
      </c>
      <c r="L127" s="167"/>
      <c r="M127" s="167">
        <f>SUM(M128:M129)</f>
        <v>0</v>
      </c>
      <c r="N127" s="167"/>
      <c r="O127" s="167">
        <f>SUM(O128:O129)</f>
        <v>0</v>
      </c>
      <c r="P127" s="167"/>
      <c r="Q127" s="167">
        <f>SUM(Q128:Q129)</f>
        <v>0</v>
      </c>
      <c r="R127" s="167"/>
      <c r="S127" s="167"/>
      <c r="T127" s="168"/>
      <c r="U127" s="164"/>
      <c r="V127" s="164">
        <f>SUM(V128:V129)</f>
        <v>549.26</v>
      </c>
      <c r="W127" s="164"/>
      <c r="X127" s="164"/>
      <c r="AG127" t="s">
        <v>95</v>
      </c>
    </row>
    <row r="128" spans="1:60" outlineLevel="1">
      <c r="A128" s="169">
        <v>28</v>
      </c>
      <c r="B128" s="170" t="s">
        <v>234</v>
      </c>
      <c r="C128" s="179" t="s">
        <v>235</v>
      </c>
      <c r="D128" s="171" t="s">
        <v>193</v>
      </c>
      <c r="E128" s="172">
        <v>704.18064000000004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4" t="s">
        <v>99</v>
      </c>
      <c r="S128" s="174" t="s">
        <v>100</v>
      </c>
      <c r="T128" s="175" t="s">
        <v>100</v>
      </c>
      <c r="U128" s="161">
        <v>0.78</v>
      </c>
      <c r="V128" s="161">
        <f>ROUND(E128*U128,2)</f>
        <v>549.26</v>
      </c>
      <c r="W128" s="161"/>
      <c r="X128" s="161" t="s">
        <v>236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237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59"/>
      <c r="B129" s="160"/>
      <c r="C129" s="233" t="s">
        <v>238</v>
      </c>
      <c r="D129" s="234"/>
      <c r="E129" s="234"/>
      <c r="F129" s="234"/>
      <c r="G129" s="234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104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>
      <c r="A130" s="155" t="s">
        <v>94</v>
      </c>
      <c r="B130" s="156" t="s">
        <v>63</v>
      </c>
      <c r="C130" s="178" t="s">
        <v>64</v>
      </c>
      <c r="D130" s="165"/>
      <c r="E130" s="166"/>
      <c r="F130" s="167"/>
      <c r="G130" s="167">
        <f>SUMIF(AG131:AG136,"&lt;&gt;NOR",G131:G136)</f>
        <v>0</v>
      </c>
      <c r="H130" s="167"/>
      <c r="I130" s="167">
        <f>SUM(I131:I136)</f>
        <v>0</v>
      </c>
      <c r="J130" s="167"/>
      <c r="K130" s="167">
        <f>SUM(K131:K136)</f>
        <v>0</v>
      </c>
      <c r="L130" s="167"/>
      <c r="M130" s="167">
        <f>SUM(M131:M136)</f>
        <v>0</v>
      </c>
      <c r="N130" s="167"/>
      <c r="O130" s="167">
        <f>SUM(O131:O136)</f>
        <v>0</v>
      </c>
      <c r="P130" s="167"/>
      <c r="Q130" s="167">
        <f>SUM(Q131:Q136)</f>
        <v>0</v>
      </c>
      <c r="R130" s="167"/>
      <c r="S130" s="167"/>
      <c r="T130" s="168"/>
      <c r="U130" s="164"/>
      <c r="V130" s="164">
        <f>SUM(V131:V136)</f>
        <v>27.590000000000003</v>
      </c>
      <c r="W130" s="164"/>
      <c r="X130" s="164"/>
      <c r="AG130" t="s">
        <v>95</v>
      </c>
    </row>
    <row r="131" spans="1:60" outlineLevel="1">
      <c r="A131" s="169">
        <v>29</v>
      </c>
      <c r="B131" s="170" t="s">
        <v>239</v>
      </c>
      <c r="C131" s="179" t="s">
        <v>240</v>
      </c>
      <c r="D131" s="171" t="s">
        <v>193</v>
      </c>
      <c r="E131" s="172">
        <v>195.6808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4" t="s">
        <v>99</v>
      </c>
      <c r="S131" s="174" t="s">
        <v>100</v>
      </c>
      <c r="T131" s="175" t="s">
        <v>100</v>
      </c>
      <c r="U131" s="161">
        <v>9.9000000000000005E-2</v>
      </c>
      <c r="V131" s="161">
        <f>ROUND(E131*U131,2)</f>
        <v>19.37</v>
      </c>
      <c r="W131" s="161"/>
      <c r="X131" s="161" t="s">
        <v>241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242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59"/>
      <c r="B132" s="160"/>
      <c r="C132" s="233" t="s">
        <v>243</v>
      </c>
      <c r="D132" s="234"/>
      <c r="E132" s="234"/>
      <c r="F132" s="234"/>
      <c r="G132" s="234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104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69">
        <v>30</v>
      </c>
      <c r="B133" s="170" t="s">
        <v>244</v>
      </c>
      <c r="C133" s="179" t="s">
        <v>245</v>
      </c>
      <c r="D133" s="171" t="s">
        <v>193</v>
      </c>
      <c r="E133" s="172">
        <v>195.6808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4"/>
      <c r="S133" s="174" t="s">
        <v>100</v>
      </c>
      <c r="T133" s="175" t="s">
        <v>100</v>
      </c>
      <c r="U133" s="161">
        <v>4.2000000000000003E-2</v>
      </c>
      <c r="V133" s="161">
        <f>ROUND(E133*U133,2)</f>
        <v>8.2200000000000006</v>
      </c>
      <c r="W133" s="161"/>
      <c r="X133" s="161" t="s">
        <v>241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242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69">
        <v>31</v>
      </c>
      <c r="B134" s="170" t="s">
        <v>246</v>
      </c>
      <c r="C134" s="179" t="s">
        <v>247</v>
      </c>
      <c r="D134" s="171" t="s">
        <v>193</v>
      </c>
      <c r="E134" s="172">
        <v>1565.4464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4"/>
      <c r="S134" s="174" t="s">
        <v>100</v>
      </c>
      <c r="T134" s="175" t="s">
        <v>100</v>
      </c>
      <c r="U134" s="161">
        <v>0</v>
      </c>
      <c r="V134" s="161">
        <f>ROUND(E134*U134,2)</f>
        <v>0</v>
      </c>
      <c r="W134" s="161"/>
      <c r="X134" s="161" t="s">
        <v>241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242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69">
        <v>32</v>
      </c>
      <c r="B135" s="170" t="s">
        <v>248</v>
      </c>
      <c r="C135" s="179" t="s">
        <v>249</v>
      </c>
      <c r="D135" s="171" t="s">
        <v>193</v>
      </c>
      <c r="E135" s="172">
        <v>167.56147000000001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4" t="s">
        <v>250</v>
      </c>
      <c r="S135" s="174" t="s">
        <v>100</v>
      </c>
      <c r="T135" s="175" t="s">
        <v>217</v>
      </c>
      <c r="U135" s="161">
        <v>0</v>
      </c>
      <c r="V135" s="161">
        <f>ROUND(E135*U135,2)</f>
        <v>0</v>
      </c>
      <c r="W135" s="161"/>
      <c r="X135" s="161" t="s">
        <v>241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242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69">
        <v>33</v>
      </c>
      <c r="B136" s="170" t="s">
        <v>251</v>
      </c>
      <c r="C136" s="179" t="s">
        <v>252</v>
      </c>
      <c r="D136" s="171" t="s">
        <v>193</v>
      </c>
      <c r="E136" s="172">
        <v>28.119330000000001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4" t="s">
        <v>250</v>
      </c>
      <c r="S136" s="174" t="s">
        <v>100</v>
      </c>
      <c r="T136" s="175" t="s">
        <v>100</v>
      </c>
      <c r="U136" s="161">
        <v>0</v>
      </c>
      <c r="V136" s="161">
        <f>ROUND(E136*U136,2)</f>
        <v>0</v>
      </c>
      <c r="W136" s="161"/>
      <c r="X136" s="161" t="s">
        <v>241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242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>
      <c r="A137" s="155" t="s">
        <v>94</v>
      </c>
      <c r="B137" s="156" t="s">
        <v>66</v>
      </c>
      <c r="C137" s="178" t="s">
        <v>27</v>
      </c>
      <c r="D137" s="165"/>
      <c r="E137" s="166"/>
      <c r="F137" s="167"/>
      <c r="G137" s="167">
        <f>SUMIF(AG138:AG138,"&lt;&gt;NOR",G138:G138)</f>
        <v>0</v>
      </c>
      <c r="H137" s="167"/>
      <c r="I137" s="167">
        <f>SUM(I138:I138)</f>
        <v>0</v>
      </c>
      <c r="J137" s="167"/>
      <c r="K137" s="167">
        <f>SUM(K138:K138)</f>
        <v>0</v>
      </c>
      <c r="L137" s="167"/>
      <c r="M137" s="167">
        <f>SUM(M138:M138)</f>
        <v>0</v>
      </c>
      <c r="N137" s="167"/>
      <c r="O137" s="167">
        <f>SUM(O138:O138)</f>
        <v>0</v>
      </c>
      <c r="P137" s="167"/>
      <c r="Q137" s="167">
        <f>SUM(Q138:Q138)</f>
        <v>0</v>
      </c>
      <c r="R137" s="167"/>
      <c r="S137" s="167"/>
      <c r="T137" s="168"/>
      <c r="U137" s="164"/>
      <c r="V137" s="164">
        <f>SUM(V138:V138)</f>
        <v>0</v>
      </c>
      <c r="W137" s="164"/>
      <c r="X137" s="164"/>
      <c r="AG137" t="s">
        <v>95</v>
      </c>
    </row>
    <row r="138" spans="1:60" outlineLevel="1">
      <c r="A138" s="169">
        <v>34</v>
      </c>
      <c r="B138" s="170" t="s">
        <v>253</v>
      </c>
      <c r="C138" s="179" t="s">
        <v>254</v>
      </c>
      <c r="D138" s="171" t="s">
        <v>255</v>
      </c>
      <c r="E138" s="172">
        <v>1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4"/>
      <c r="S138" s="174" t="s">
        <v>163</v>
      </c>
      <c r="T138" s="175" t="s">
        <v>164</v>
      </c>
      <c r="U138" s="161">
        <v>0</v>
      </c>
      <c r="V138" s="161">
        <f>ROUND(E138*U138,2)</f>
        <v>0</v>
      </c>
      <c r="W138" s="161"/>
      <c r="X138" s="161" t="s">
        <v>101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118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>
      <c r="A139" s="5"/>
      <c r="B139" s="6"/>
      <c r="C139" s="181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AE139">
        <v>15</v>
      </c>
      <c r="AF139">
        <v>21</v>
      </c>
    </row>
    <row r="140" spans="1:60">
      <c r="A140" s="155"/>
      <c r="B140" s="156" t="s">
        <v>29</v>
      </c>
      <c r="C140" s="178"/>
      <c r="D140" s="157"/>
      <c r="E140" s="158"/>
      <c r="F140" s="158"/>
      <c r="G140" s="177">
        <f>G8+G65+G106+G127+G130+G137</f>
        <v>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AE140">
        <f>SUMIF(L7:L138,AE139,G7:G138)</f>
        <v>0</v>
      </c>
      <c r="AF140">
        <f>SUMIF(L7:L138,AF139,G7:G138)</f>
        <v>0</v>
      </c>
      <c r="AG140" t="s">
        <v>256</v>
      </c>
    </row>
    <row r="141" spans="1:60">
      <c r="C141" s="182"/>
      <c r="D141" s="144"/>
      <c r="AG141" t="s">
        <v>257</v>
      </c>
    </row>
    <row r="142" spans="1:60">
      <c r="D142" s="144"/>
    </row>
    <row r="143" spans="1:60">
      <c r="D143" s="144"/>
    </row>
    <row r="144" spans="1:60">
      <c r="D144" s="144"/>
    </row>
    <row r="145" spans="4:4">
      <c r="D145" s="144"/>
    </row>
    <row r="146" spans="4:4">
      <c r="D146" s="144"/>
    </row>
    <row r="147" spans="4:4">
      <c r="D147" s="144"/>
    </row>
    <row r="148" spans="4:4">
      <c r="D148" s="144"/>
    </row>
    <row r="149" spans="4:4">
      <c r="D149" s="144"/>
    </row>
    <row r="150" spans="4:4">
      <c r="D150" s="144"/>
    </row>
    <row r="151" spans="4:4">
      <c r="D151" s="144"/>
    </row>
    <row r="152" spans="4:4">
      <c r="D152" s="144"/>
    </row>
    <row r="153" spans="4:4">
      <c r="D153" s="144"/>
    </row>
    <row r="154" spans="4:4">
      <c r="D154" s="144"/>
    </row>
    <row r="155" spans="4:4">
      <c r="D155" s="144"/>
    </row>
    <row r="156" spans="4:4">
      <c r="D156" s="144"/>
    </row>
    <row r="157" spans="4:4">
      <c r="D157" s="144"/>
    </row>
    <row r="158" spans="4:4">
      <c r="D158" s="144"/>
    </row>
    <row r="159" spans="4:4">
      <c r="D159" s="144"/>
    </row>
    <row r="160" spans="4:4">
      <c r="D160" s="144"/>
    </row>
    <row r="161" spans="4:4">
      <c r="D161" s="144"/>
    </row>
    <row r="162" spans="4:4">
      <c r="D162" s="144"/>
    </row>
    <row r="163" spans="4:4">
      <c r="D163" s="144"/>
    </row>
    <row r="164" spans="4:4">
      <c r="D164" s="144"/>
    </row>
    <row r="165" spans="4:4">
      <c r="D165" s="144"/>
    </row>
    <row r="166" spans="4:4">
      <c r="D166" s="144"/>
    </row>
    <row r="167" spans="4:4">
      <c r="D167" s="144"/>
    </row>
    <row r="168" spans="4:4">
      <c r="D168" s="144"/>
    </row>
    <row r="169" spans="4:4">
      <c r="D169" s="144"/>
    </row>
    <row r="170" spans="4:4">
      <c r="D170" s="144"/>
    </row>
    <row r="171" spans="4:4">
      <c r="D171" s="144"/>
    </row>
    <row r="172" spans="4:4">
      <c r="D172" s="144"/>
    </row>
    <row r="173" spans="4:4">
      <c r="D173" s="144"/>
    </row>
    <row r="174" spans="4:4">
      <c r="D174" s="144"/>
    </row>
    <row r="175" spans="4:4">
      <c r="D175" s="144"/>
    </row>
    <row r="176" spans="4:4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sheetProtection password="918B" sheet="1"/>
  <mergeCells count="29">
    <mergeCell ref="A1:G1"/>
    <mergeCell ref="C2:G2"/>
    <mergeCell ref="C3:G3"/>
    <mergeCell ref="C4:G4"/>
    <mergeCell ref="C27:G27"/>
    <mergeCell ref="C28:G28"/>
    <mergeCell ref="C39:G39"/>
    <mergeCell ref="C40:G40"/>
    <mergeCell ref="C10:G10"/>
    <mergeCell ref="C11:G11"/>
    <mergeCell ref="C23:G23"/>
    <mergeCell ref="C24:G24"/>
    <mergeCell ref="C59:G59"/>
    <mergeCell ref="C78:G78"/>
    <mergeCell ref="C79:G79"/>
    <mergeCell ref="C82:G82"/>
    <mergeCell ref="C43:G43"/>
    <mergeCell ref="C44:G44"/>
    <mergeCell ref="C55:G55"/>
    <mergeCell ref="C56:G56"/>
    <mergeCell ref="C132:G132"/>
    <mergeCell ref="C108:G108"/>
    <mergeCell ref="C111:G111"/>
    <mergeCell ref="C114:G114"/>
    <mergeCell ref="C129:G129"/>
    <mergeCell ref="C86:G86"/>
    <mergeCell ref="C98:G98"/>
    <mergeCell ref="C102:G102"/>
    <mergeCell ref="C104:G104"/>
  </mergeCells>
  <phoneticPr fontId="18" type="noConversion"/>
  <pageMargins left="0.59055118110236204" right="0.196850393700787" top="0.984251969" bottom="0.984251969" header="0.4921259845" footer="0.4921259845"/>
  <pageSetup paperSize="9" orientation="landscape" horizontalDpi="0" verticalDpi="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pencik</dc:creator>
  <cp:lastModifiedBy>pencik</cp:lastModifiedBy>
  <cp:lastPrinted>2014-02-28T09:52:57Z</cp:lastPrinted>
  <dcterms:created xsi:type="dcterms:W3CDTF">2009-04-08T07:15:50Z</dcterms:created>
  <dcterms:modified xsi:type="dcterms:W3CDTF">2019-05-16T15:05:22Z</dcterms:modified>
</cp:coreProperties>
</file>